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tiaafp-my.sharepoint.com/personal/kmueller_aafp_org/Documents/Desktop/"/>
    </mc:Choice>
  </mc:AlternateContent>
  <xr:revisionPtr revIDLastSave="0" documentId="8_{7311B4AD-DC72-4F00-ABBE-461E384D5574}" xr6:coauthVersionLast="45" xr6:coauthVersionMax="45" xr10:uidLastSave="{00000000-0000-0000-0000-000000000000}"/>
  <bookViews>
    <workbookView xWindow="-120" yWindow="-120" windowWidth="20730" windowHeight="11160" xr2:uid="{042FC175-780B-4646-9810-D541EFF315CD}"/>
  </bookViews>
  <sheets>
    <sheet name="Read Me" sheetId="9" r:id="rId1"/>
    <sheet name="Practice Data" sheetId="4" r:id="rId2"/>
    <sheet name="Calculated Data" sheetId="5" r:id="rId3"/>
    <sheet name="Dashboard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5" l="1"/>
  <c r="B12" i="5"/>
  <c r="B11" i="5"/>
  <c r="B10" i="5"/>
  <c r="B9" i="5"/>
  <c r="D6" i="5"/>
  <c r="B4" i="4" l="1"/>
  <c r="B4" i="5"/>
  <c r="D13" i="4" l="1"/>
  <c r="D10" i="4"/>
  <c r="D11" i="4"/>
  <c r="B2" i="5" l="1"/>
  <c r="D12" i="4"/>
  <c r="D54" i="4"/>
  <c r="D53" i="4"/>
  <c r="D52" i="4"/>
  <c r="D51" i="4"/>
  <c r="D50" i="4"/>
  <c r="D49" i="4"/>
  <c r="D48" i="4"/>
  <c r="D47" i="4"/>
  <c r="D46" i="4"/>
  <c r="D45" i="4"/>
  <c r="D8" i="4"/>
  <c r="D44" i="4"/>
  <c r="D43" i="4"/>
  <c r="D42" i="4"/>
  <c r="D41" i="4"/>
  <c r="D40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4" i="4"/>
  <c r="D9" i="4"/>
  <c r="B5" i="5" l="1"/>
  <c r="B3" i="5"/>
  <c r="C5" i="5" l="1"/>
  <c r="C4" i="5"/>
  <c r="C3" i="5"/>
  <c r="C2" i="5"/>
  <c r="D2" i="5" s="1"/>
  <c r="D39" i="4" l="1"/>
  <c r="G2" i="5" l="1"/>
  <c r="G3" i="5"/>
  <c r="D5" i="5"/>
  <c r="D4" i="5"/>
  <c r="D3" i="5"/>
</calcChain>
</file>

<file path=xl/sharedStrings.xml><?xml version="1.0" encoding="utf-8"?>
<sst xmlns="http://schemas.openxmlformats.org/spreadsheetml/2006/main" count="32" uniqueCount="28">
  <si>
    <t>Flat Visit Fee</t>
  </si>
  <si>
    <t>Total Yearly Estimated Revenue</t>
  </si>
  <si>
    <t>Average HCC Score of Attributed Medicare FFS Beneficiaries</t>
  </si>
  <si>
    <t>Estimated Number of Medicare FFS Beneficiaries</t>
  </si>
  <si>
    <t>FFS Revenue</t>
  </si>
  <si>
    <t>Population-Based Payment</t>
  </si>
  <si>
    <t>PCF Revenue
-10% PBA</t>
  </si>
  <si>
    <t>PCF Revenue
0% PBA</t>
  </si>
  <si>
    <t>PCF Revenue
10% PBA</t>
  </si>
  <si>
    <t>PCF Revenue
20% PBA</t>
  </si>
  <si>
    <t>PCF Practice Risk Group</t>
  </si>
  <si>
    <t>Patient Panel Information</t>
  </si>
  <si>
    <t>Total</t>
  </si>
  <si>
    <t>G0506</t>
  </si>
  <si>
    <t>G0438</t>
  </si>
  <si>
    <t>G0439</t>
  </si>
  <si>
    <t>G0402</t>
  </si>
  <si>
    <t>Services for which a PCF flat visit fee may be paid</t>
  </si>
  <si>
    <t>Services included in PCF population-based payment and not separately billable</t>
  </si>
  <si>
    <t>Per Visit</t>
  </si>
  <si>
    <t>FFS</t>
  </si>
  <si>
    <t>PCF
-10% PBA</t>
  </si>
  <si>
    <t>PCF
0% PBA</t>
  </si>
  <si>
    <t>PCF
10% PBA</t>
  </si>
  <si>
    <t>PCF
20% PBA</t>
  </si>
  <si>
    <t>-</t>
  </si>
  <si>
    <t>Number of visits for Medicare FFS patients for previous consecutive 12 months:</t>
  </si>
  <si>
    <t>CY 2021 Non-Facility Payment Rates: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</si>
</sst>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D8D40"/>
        <bgColor indexed="64"/>
      </patternFill>
    </fill>
    <fill>
      <patternFill patternType="solid">
        <fgColor rgb="FF0D7A9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0" xfId="0" applyFont="1" applyFill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64" fontId="1" fillId="0" borderId="0" xfId="0" applyNumberFormat="1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0" fillId="0" borderId="0" xfId="0" applyProtection="1"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 applyProtection="1">
      <protection locked="0"/>
    </xf>
    <xf numFmtId="8" fontId="1" fillId="0" borderId="0" xfId="0" applyNumberFormat="1" applyFont="1" applyProtection="1"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0" fontId="2" fillId="4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7A9E"/>
      <color rgb="FF63666A"/>
      <color rgb="FFCECFD3"/>
      <color rgb="FF6ECFD3"/>
      <color rgb="FF4D8D40"/>
      <color rgb="FFCF7F00"/>
      <color rgb="FF004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aseline="0"/>
              <a:t>Estimated Yearly Revenue</a:t>
            </a:r>
          </a:p>
          <a:p>
            <a:pPr>
              <a:defRPr/>
            </a:pPr>
            <a:r>
              <a:rPr lang="en-US" sz="1400" b="0" i="0" u="none" strike="noStrike" baseline="0">
                <a:effectLst/>
              </a:rPr>
              <a:t>PCF vs. FFS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'Calculated Data'!$B$1</c:f>
              <c:strCache>
                <c:ptCount val="1"/>
                <c:pt idx="0">
                  <c:v>Population-Based Payment</c:v>
                </c:pt>
              </c:strCache>
            </c:strRef>
          </c:tx>
          <c:spPr>
            <a:solidFill>
              <a:srgbClr val="63666A"/>
            </a:solidFill>
            <a:ln>
              <a:noFill/>
            </a:ln>
            <a:effectLst/>
          </c:spPr>
          <c:invertIfNegative val="0"/>
          <c:cat>
            <c:strRef>
              <c:f>'Calculated Data'!$A$2:$A$5</c:f>
              <c:strCache>
                <c:ptCount val="4"/>
                <c:pt idx="0">
                  <c:v>PCF Revenue
-10% PBA</c:v>
                </c:pt>
                <c:pt idx="1">
                  <c:v>PCF Revenue
0% PBA</c:v>
                </c:pt>
                <c:pt idx="2">
                  <c:v>PCF Revenue
10% PBA</c:v>
                </c:pt>
                <c:pt idx="3">
                  <c:v>PCF Revenue
20% PBA</c:v>
                </c:pt>
              </c:strCache>
            </c:strRef>
          </c:cat>
          <c:val>
            <c:numRef>
              <c:f>'Calculated Data'!$B$2:$B$5</c:f>
              <c:numCache>
                <c:formatCode>"$"#,##0.00</c:formatCode>
                <c:ptCount val="4"/>
                <c:pt idx="0">
                  <c:v>514080</c:v>
                </c:pt>
                <c:pt idx="1">
                  <c:v>571200</c:v>
                </c:pt>
                <c:pt idx="2">
                  <c:v>628320.00000000012</c:v>
                </c:pt>
                <c:pt idx="3">
                  <c:v>685440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2-4BCC-907A-7C0303788223}"/>
            </c:ext>
          </c:extLst>
        </c:ser>
        <c:ser>
          <c:idx val="1"/>
          <c:order val="1"/>
          <c:tx>
            <c:strRef>
              <c:f>'Calculated Data'!$C$1</c:f>
              <c:strCache>
                <c:ptCount val="1"/>
                <c:pt idx="0">
                  <c:v>Flat Visit Fee</c:v>
                </c:pt>
              </c:strCache>
            </c:strRef>
          </c:tx>
          <c:spPr>
            <a:solidFill>
              <a:srgbClr val="CECFD3"/>
            </a:solidFill>
            <a:ln>
              <a:solidFill>
                <a:srgbClr val="CECFD3"/>
              </a:solidFill>
            </a:ln>
            <a:effectLst/>
          </c:spPr>
          <c:invertIfNegative val="0"/>
          <c:cat>
            <c:strRef>
              <c:f>'Calculated Data'!$A$2:$A$5</c:f>
              <c:strCache>
                <c:ptCount val="4"/>
                <c:pt idx="0">
                  <c:v>PCF Revenue
-10% PBA</c:v>
                </c:pt>
                <c:pt idx="1">
                  <c:v>PCF Revenue
0% PBA</c:v>
                </c:pt>
                <c:pt idx="2">
                  <c:v>PCF Revenue
10% PBA</c:v>
                </c:pt>
                <c:pt idx="3">
                  <c:v>PCF Revenue
20% PBA</c:v>
                </c:pt>
              </c:strCache>
            </c:strRef>
          </c:cat>
          <c:val>
            <c:numRef>
              <c:f>'Calculated Data'!$C$2:$C$5</c:f>
              <c:numCache>
                <c:formatCode>"$"#,##0.00</c:formatCode>
                <c:ptCount val="4"/>
                <c:pt idx="0">
                  <c:v>297026.73000000004</c:v>
                </c:pt>
                <c:pt idx="1">
                  <c:v>330029.7</c:v>
                </c:pt>
                <c:pt idx="2">
                  <c:v>363032.67000000004</c:v>
                </c:pt>
                <c:pt idx="3">
                  <c:v>396035.64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2-4BCC-907A-7C0303788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0832088"/>
        <c:axId val="950830448"/>
      </c:barChart>
      <c:scatterChart>
        <c:scatterStyle val="smoothMarker"/>
        <c:varyColors val="0"/>
        <c:ser>
          <c:idx val="2"/>
          <c:order val="2"/>
          <c:tx>
            <c:strRef>
              <c:f>'Calculated Data'!$G$1</c:f>
              <c:strCache>
                <c:ptCount val="1"/>
                <c:pt idx="0">
                  <c:v>FFS Revenue</c:v>
                </c:pt>
              </c:strCache>
            </c:strRef>
          </c:tx>
          <c:spPr>
            <a:ln w="28575" cap="rnd">
              <a:solidFill>
                <a:srgbClr val="0D7A9E"/>
              </a:solidFill>
              <a:round/>
            </a:ln>
            <a:effectLst/>
          </c:spPr>
          <c:marker>
            <c:symbol val="none"/>
          </c:marker>
          <c:xVal>
            <c:numRef>
              <c:f>'Calculated Data'!$F$2:$F$3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'Calculated Data'!$G$2:$G$3</c:f>
              <c:numCache>
                <c:formatCode>"$"#,##0.00</c:formatCode>
                <c:ptCount val="2"/>
                <c:pt idx="0">
                  <c:v>884653.43199999968</c:v>
                </c:pt>
                <c:pt idx="1">
                  <c:v>884653.43199999968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D2-4BCC-907A-7C0303788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131480"/>
        <c:axId val="320129512"/>
      </c:scatterChart>
      <c:catAx>
        <c:axId val="95083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0830448"/>
        <c:crosses val="autoZero"/>
        <c:auto val="1"/>
        <c:lblAlgn val="ctr"/>
        <c:lblOffset val="100"/>
        <c:noMultiLvlLbl val="0"/>
      </c:catAx>
      <c:valAx>
        <c:axId val="950830448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0832088"/>
        <c:crosses val="autoZero"/>
        <c:crossBetween val="between"/>
      </c:valAx>
      <c:valAx>
        <c:axId val="320129512"/>
        <c:scaling>
          <c:orientation val="minMax"/>
          <c:max val="450000"/>
        </c:scaling>
        <c:delete val="1"/>
        <c:axPos val="r"/>
        <c:numFmt formatCode="&quot;$&quot;#,##0.00" sourceLinked="1"/>
        <c:majorTickMark val="out"/>
        <c:minorTickMark val="none"/>
        <c:tickLblPos val="nextTo"/>
        <c:crossAx val="320131480"/>
        <c:crosses val="max"/>
        <c:crossBetween val="midCat"/>
      </c:valAx>
      <c:valAx>
        <c:axId val="320131480"/>
        <c:scaling>
          <c:orientation val="minMax"/>
          <c:max val="1"/>
        </c:scaling>
        <c:delete val="1"/>
        <c:axPos val="t"/>
        <c:numFmt formatCode="General" sourceLinked="1"/>
        <c:majorTickMark val="out"/>
        <c:minorTickMark val="none"/>
        <c:tickLblPos val="nextTo"/>
        <c:crossAx val="32012951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Estimated Per Visit Payment</a:t>
            </a:r>
          </a:p>
          <a:p>
            <a:pPr>
              <a:defRPr/>
            </a:pPr>
            <a:r>
              <a:rPr lang="en-US"/>
              <a:t>PCF vs. FFS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3666A"/>
            </a:solidFill>
            <a:ln>
              <a:solidFill>
                <a:srgbClr val="63666A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D7A9E"/>
              </a:solidFill>
              <a:ln>
                <a:solidFill>
                  <a:srgbClr val="0D7A9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55-4388-BC8A-D1CBD470E3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'Calculated Data'!$A$9:$A$13</c:f>
              <c:strCache>
                <c:ptCount val="5"/>
                <c:pt idx="0">
                  <c:v>FFS</c:v>
                </c:pt>
                <c:pt idx="1">
                  <c:v>PCF
-10% PBA</c:v>
                </c:pt>
                <c:pt idx="2">
                  <c:v>PCF
0% PBA</c:v>
                </c:pt>
                <c:pt idx="3">
                  <c:v>PCF
10% PBA</c:v>
                </c:pt>
                <c:pt idx="4">
                  <c:v>PCF
20% PBA</c:v>
                </c:pt>
              </c:strCache>
            </c:strRef>
          </c:cat>
          <c:val>
            <c:numRef>
              <c:f>'Calculated Data'!$B$9:$B$13</c:f>
              <c:numCache>
                <c:formatCode>"$"#,##0.00</c:formatCode>
                <c:ptCount val="5"/>
                <c:pt idx="0">
                  <c:v>77.901852060584687</c:v>
                </c:pt>
                <c:pt idx="1">
                  <c:v>71.42539010214864</c:v>
                </c:pt>
                <c:pt idx="2">
                  <c:v>79.361544557942935</c:v>
                </c:pt>
                <c:pt idx="3">
                  <c:v>87.297699013737244</c:v>
                </c:pt>
                <c:pt idx="4">
                  <c:v>95.233853469531539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5-4388-BC8A-D1CBD470E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120872"/>
        <c:axId val="320121856"/>
      </c:barChart>
      <c:catAx>
        <c:axId val="32012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0121856"/>
        <c:crosses val="autoZero"/>
        <c:auto val="1"/>
        <c:lblAlgn val="ctr"/>
        <c:lblOffset val="100"/>
        <c:noMultiLvlLbl val="0"/>
      </c:catAx>
      <c:valAx>
        <c:axId val="320121856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012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600942</xdr:colOff>
      <xdr:row>66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FBFB0E-1A28-4659-BE0C-06116B0C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44942" cy="12611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190499</xdr:rowOff>
    </xdr:from>
    <xdr:to>
      <xdr:col>16</xdr:col>
      <xdr:colOff>6060</xdr:colOff>
      <xdr:row>132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D1F6D4-D061-408B-A81B-F32B7D2A3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2999"/>
          <a:ext cx="9759660" cy="12630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21981</xdr:colOff>
      <xdr:row>26</xdr:row>
      <xdr:rowOff>175845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3BF685B0-2E95-47A3-952D-577293D5C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0</xdr:row>
      <xdr:rowOff>0</xdr:rowOff>
    </xdr:from>
    <xdr:to>
      <xdr:col>29</xdr:col>
      <xdr:colOff>0</xdr:colOff>
      <xdr:row>26</xdr:row>
      <xdr:rowOff>171450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36C1B49E-D9E0-46EC-8051-4C7580975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EC9F-57A8-4E99-A0C0-D5BBD3DFD6DC}">
  <dimension ref="A1"/>
  <sheetViews>
    <sheetView showGridLines="0" tabSelected="1" workbookViewId="0">
      <selection activeCell="S24" sqref="S24"/>
    </sheetView>
  </sheetViews>
  <sheetFormatPr defaultRowHeight="15" x14ac:dyDescent="0.25"/>
  <sheetData/>
  <sheetProtection algorithmName="SHA-512" hashValue="ZDMJBUgz05Sne+f3fctczrLIuFy/tpWJ6pYAnsWKNP/qAkrawF7vu2vLtGViT2IyAAjT8O1xWMnZr64FvPnuWw==" saltValue="DuhkEKMjtoScsUNTx4CDa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57D8-09A1-47B9-B6F8-7B9051B982EA}">
  <dimension ref="A1:E54"/>
  <sheetViews>
    <sheetView zoomScale="190" zoomScaleNormal="190" workbookViewId="0">
      <selection activeCell="A55" sqref="A55:XFD1048576"/>
    </sheetView>
  </sheetViews>
  <sheetFormatPr defaultColWidth="0" defaultRowHeight="14.25" zeroHeight="1" x14ac:dyDescent="0.2"/>
  <cols>
    <col min="1" max="1" width="43.42578125" style="6" customWidth="1"/>
    <col min="2" max="2" width="19.7109375" style="6" bestFit="1" customWidth="1"/>
    <col min="3" max="3" width="36.85546875" style="6" hidden="1" customWidth="1"/>
    <col min="4" max="4" width="12.85546875" style="6" hidden="1" customWidth="1"/>
    <col min="5" max="16384" width="7.85546875" style="6" hidden="1"/>
  </cols>
  <sheetData>
    <row r="1" spans="1:5" ht="15" x14ac:dyDescent="0.25">
      <c r="A1" s="12" t="s">
        <v>11</v>
      </c>
    </row>
    <row r="2" spans="1:5" ht="28.5" x14ac:dyDescent="0.2">
      <c r="A2" s="16" t="s">
        <v>3</v>
      </c>
      <c r="B2" s="17">
        <v>2000</v>
      </c>
    </row>
    <row r="3" spans="1:5" ht="28.5" x14ac:dyDescent="0.2">
      <c r="A3" s="16" t="s">
        <v>2</v>
      </c>
      <c r="B3" s="17">
        <v>1.1200000000000001</v>
      </c>
    </row>
    <row r="4" spans="1:5" x14ac:dyDescent="0.2">
      <c r="A4" s="16" t="s">
        <v>10</v>
      </c>
      <c r="B4" s="2" t="str">
        <f>IF(B3&lt;1.2,"Group 1, $28 PBPM",IF(AND(B3&gt;=1.2,B3&lt;1.5),"Group 2, $45 PBPM",IF(AND(B3&gt;=1.5,B3&lt;2),"Group 3, $100 PBPM",IF(B3&gt;=2,"Group 4, $175 PBPM"))))</f>
        <v>Group 1, $28 PBPM</v>
      </c>
    </row>
    <row r="5" spans="1:5" x14ac:dyDescent="0.2"/>
    <row r="6" spans="1:5" ht="45" x14ac:dyDescent="0.25">
      <c r="A6" s="13" t="s">
        <v>18</v>
      </c>
    </row>
    <row r="7" spans="1:5" ht="29.25" x14ac:dyDescent="0.25">
      <c r="A7" s="18" t="s">
        <v>26</v>
      </c>
      <c r="C7" s="6" t="s">
        <v>27</v>
      </c>
      <c r="D7" s="6" t="s">
        <v>12</v>
      </c>
      <c r="E7" s="8"/>
    </row>
    <row r="8" spans="1:5" ht="15" x14ac:dyDescent="0.25">
      <c r="A8" s="15">
        <v>99339</v>
      </c>
      <c r="B8" s="7"/>
      <c r="C8" s="9">
        <v>0</v>
      </c>
      <c r="D8" s="10">
        <f t="shared" ref="D8:D14" si="0">B8*C8</f>
        <v>0</v>
      </c>
      <c r="E8" s="8"/>
    </row>
    <row r="9" spans="1:5" ht="15" x14ac:dyDescent="0.25">
      <c r="A9" s="19">
        <v>99358</v>
      </c>
      <c r="B9" s="7">
        <v>24</v>
      </c>
      <c r="C9" s="9">
        <v>111.66</v>
      </c>
      <c r="D9" s="10">
        <f t="shared" si="0"/>
        <v>2679.84</v>
      </c>
      <c r="E9" s="8"/>
    </row>
    <row r="10" spans="1:5" ht="15" x14ac:dyDescent="0.25">
      <c r="A10" s="19">
        <v>99487</v>
      </c>
      <c r="B10" s="7">
        <v>72</v>
      </c>
      <c r="C10" s="9">
        <v>91.77</v>
      </c>
      <c r="D10" s="10">
        <f t="shared" si="0"/>
        <v>6607.44</v>
      </c>
      <c r="E10" s="8"/>
    </row>
    <row r="11" spans="1:5" ht="15" x14ac:dyDescent="0.25">
      <c r="A11" s="19">
        <v>99489</v>
      </c>
      <c r="B11" s="7">
        <v>50</v>
      </c>
      <c r="C11" s="9">
        <v>43.97</v>
      </c>
      <c r="D11" s="10">
        <f t="shared" si="0"/>
        <v>2198.5</v>
      </c>
      <c r="E11" s="8"/>
    </row>
    <row r="12" spans="1:5" ht="15" x14ac:dyDescent="0.25">
      <c r="A12" s="19">
        <v>99490</v>
      </c>
      <c r="B12" s="7">
        <v>3000</v>
      </c>
      <c r="C12" s="9">
        <v>41.17</v>
      </c>
      <c r="D12" s="10">
        <f t="shared" si="0"/>
        <v>123510</v>
      </c>
      <c r="E12" s="8"/>
    </row>
    <row r="13" spans="1:5" ht="15" x14ac:dyDescent="0.25">
      <c r="A13" s="19">
        <v>99491</v>
      </c>
      <c r="B13" s="7">
        <v>125</v>
      </c>
      <c r="C13" s="9">
        <v>82.35</v>
      </c>
      <c r="D13" s="10">
        <f t="shared" si="0"/>
        <v>10293.75</v>
      </c>
      <c r="E13" s="8"/>
    </row>
    <row r="14" spans="1:5" ht="15" x14ac:dyDescent="0.25">
      <c r="A14" s="19" t="s">
        <v>13</v>
      </c>
      <c r="B14" s="7"/>
      <c r="C14" s="9">
        <v>61.76</v>
      </c>
      <c r="D14" s="10">
        <f t="shared" si="0"/>
        <v>0</v>
      </c>
      <c r="E14" s="8"/>
    </row>
    <row r="15" spans="1:5" x14ac:dyDescent="0.2"/>
    <row r="16" spans="1:5" ht="30" x14ac:dyDescent="0.25">
      <c r="A16" s="13" t="s">
        <v>17</v>
      </c>
    </row>
    <row r="17" spans="1:5" ht="28.5" x14ac:dyDescent="0.2">
      <c r="A17" s="18" t="s">
        <v>26</v>
      </c>
      <c r="C17" s="6" t="s">
        <v>27</v>
      </c>
    </row>
    <row r="18" spans="1:5" x14ac:dyDescent="0.2">
      <c r="A18" s="15">
        <v>99202</v>
      </c>
      <c r="B18" s="7">
        <v>38</v>
      </c>
      <c r="C18" s="10">
        <v>73.97</v>
      </c>
      <c r="D18" s="10">
        <f t="shared" ref="D18:D38" si="1">B18*C18</f>
        <v>2810.86</v>
      </c>
    </row>
    <row r="19" spans="1:5" x14ac:dyDescent="0.2">
      <c r="A19" s="15">
        <v>99203</v>
      </c>
      <c r="B19" s="7">
        <v>161</v>
      </c>
      <c r="C19" s="10">
        <v>113.75</v>
      </c>
      <c r="D19" s="10">
        <f t="shared" si="1"/>
        <v>18313.75</v>
      </c>
    </row>
    <row r="20" spans="1:5" x14ac:dyDescent="0.2">
      <c r="A20" s="15">
        <v>99204</v>
      </c>
      <c r="B20" s="7">
        <v>105</v>
      </c>
      <c r="C20" s="10">
        <v>169.93</v>
      </c>
      <c r="D20" s="10">
        <f t="shared" si="1"/>
        <v>17842.650000000001</v>
      </c>
    </row>
    <row r="21" spans="1:5" x14ac:dyDescent="0.2">
      <c r="A21" s="15">
        <v>99205</v>
      </c>
      <c r="B21" s="7">
        <v>14</v>
      </c>
      <c r="C21" s="10">
        <v>224.36</v>
      </c>
      <c r="D21" s="10">
        <f t="shared" si="1"/>
        <v>3141.04</v>
      </c>
    </row>
    <row r="22" spans="1:5" x14ac:dyDescent="0.2">
      <c r="A22" s="15">
        <v>99211</v>
      </c>
      <c r="B22" s="7">
        <v>147</v>
      </c>
      <c r="C22" s="10">
        <v>23.03</v>
      </c>
      <c r="D22" s="10">
        <f t="shared" si="1"/>
        <v>3385.4100000000003</v>
      </c>
    </row>
    <row r="23" spans="1:5" x14ac:dyDescent="0.2">
      <c r="A23" s="15">
        <v>99212</v>
      </c>
      <c r="B23" s="7">
        <v>168</v>
      </c>
      <c r="C23" s="10">
        <v>56.88</v>
      </c>
      <c r="D23" s="10">
        <f t="shared" si="1"/>
        <v>9555.84</v>
      </c>
    </row>
    <row r="24" spans="1:5" x14ac:dyDescent="0.2">
      <c r="A24" s="15">
        <v>99213</v>
      </c>
      <c r="B24" s="7">
        <v>2863</v>
      </c>
      <c r="C24" s="10">
        <v>92.47</v>
      </c>
      <c r="D24" s="10">
        <f t="shared" si="1"/>
        <v>264741.61</v>
      </c>
    </row>
    <row r="25" spans="1:5" x14ac:dyDescent="0.2">
      <c r="A25" s="15">
        <v>99214</v>
      </c>
      <c r="B25" s="7">
        <v>3619</v>
      </c>
      <c r="C25" s="10">
        <v>131.19999999999999</v>
      </c>
      <c r="D25" s="10">
        <f t="shared" si="1"/>
        <v>474812.79999999993</v>
      </c>
    </row>
    <row r="26" spans="1:5" x14ac:dyDescent="0.2">
      <c r="A26" s="15">
        <v>99215</v>
      </c>
      <c r="B26" s="7">
        <v>210</v>
      </c>
      <c r="C26" s="10">
        <v>183.19</v>
      </c>
      <c r="D26" s="10">
        <f t="shared" si="1"/>
        <v>38469.9</v>
      </c>
    </row>
    <row r="27" spans="1:5" x14ac:dyDescent="0.2">
      <c r="A27" s="15">
        <v>99354</v>
      </c>
      <c r="B27" s="7"/>
      <c r="C27" s="11">
        <v>129.1</v>
      </c>
      <c r="D27" s="10">
        <f t="shared" si="1"/>
        <v>0</v>
      </c>
    </row>
    <row r="28" spans="1:5" x14ac:dyDescent="0.2">
      <c r="A28" s="15">
        <v>99355</v>
      </c>
      <c r="B28" s="7"/>
      <c r="C28" s="11">
        <v>96.31</v>
      </c>
      <c r="D28" s="10">
        <f t="shared" si="1"/>
        <v>0</v>
      </c>
    </row>
    <row r="29" spans="1:5" ht="15" x14ac:dyDescent="0.25">
      <c r="A29" s="19">
        <v>99495</v>
      </c>
      <c r="B29" s="7">
        <v>50</v>
      </c>
      <c r="C29" s="9">
        <v>207.96</v>
      </c>
      <c r="D29" s="10">
        <f t="shared" si="1"/>
        <v>10398</v>
      </c>
      <c r="E29" s="8"/>
    </row>
    <row r="30" spans="1:5" ht="15" x14ac:dyDescent="0.25">
      <c r="A30" s="19">
        <v>99496</v>
      </c>
      <c r="B30" s="7">
        <v>40</v>
      </c>
      <c r="C30" s="9">
        <v>281.58999999999997</v>
      </c>
      <c r="D30" s="10">
        <f t="shared" si="1"/>
        <v>11263.599999999999</v>
      </c>
      <c r="E30" s="8"/>
    </row>
    <row r="31" spans="1:5" ht="15" x14ac:dyDescent="0.25">
      <c r="A31" s="19" t="s">
        <v>14</v>
      </c>
      <c r="B31" s="7">
        <v>500</v>
      </c>
      <c r="C31" s="9">
        <v>169.23</v>
      </c>
      <c r="D31" s="10">
        <f t="shared" si="1"/>
        <v>84615</v>
      </c>
      <c r="E31" s="8"/>
    </row>
    <row r="32" spans="1:5" ht="15" x14ac:dyDescent="0.25">
      <c r="A32" s="19" t="s">
        <v>15</v>
      </c>
      <c r="B32" s="7"/>
      <c r="C32" s="9">
        <v>133.63999999999999</v>
      </c>
      <c r="D32" s="10">
        <f t="shared" si="1"/>
        <v>0</v>
      </c>
      <c r="E32" s="8"/>
    </row>
    <row r="33" spans="1:5" ht="15" x14ac:dyDescent="0.25">
      <c r="A33" s="19">
        <v>99497</v>
      </c>
      <c r="B33" s="7">
        <v>80</v>
      </c>
      <c r="C33" s="9">
        <v>85.84</v>
      </c>
      <c r="D33" s="10">
        <f t="shared" si="1"/>
        <v>6867.2000000000007</v>
      </c>
      <c r="E33" s="8"/>
    </row>
    <row r="34" spans="1:5" ht="15" x14ac:dyDescent="0.25">
      <c r="A34" s="19">
        <v>99498</v>
      </c>
      <c r="B34" s="7">
        <v>10</v>
      </c>
      <c r="C34" s="9">
        <v>74.319999999999993</v>
      </c>
      <c r="D34" s="10">
        <f t="shared" si="1"/>
        <v>743.19999999999993</v>
      </c>
      <c r="E34" s="8"/>
    </row>
    <row r="35" spans="1:5" ht="15" x14ac:dyDescent="0.25">
      <c r="A35" s="19" t="s">
        <v>16</v>
      </c>
      <c r="B35" s="7">
        <v>80</v>
      </c>
      <c r="C35" s="9">
        <v>169.58</v>
      </c>
      <c r="D35" s="10">
        <f t="shared" si="1"/>
        <v>13566.400000000001</v>
      </c>
      <c r="E35" s="8"/>
    </row>
    <row r="36" spans="1:5" ht="15" x14ac:dyDescent="0.25">
      <c r="A36" s="15">
        <v>99324</v>
      </c>
      <c r="B36" s="7"/>
      <c r="C36" s="9">
        <v>54.08</v>
      </c>
      <c r="D36" s="10">
        <f t="shared" si="1"/>
        <v>0</v>
      </c>
      <c r="E36" s="8"/>
    </row>
    <row r="37" spans="1:5" ht="15" x14ac:dyDescent="0.25">
      <c r="A37" s="15">
        <v>99325</v>
      </c>
      <c r="B37" s="7"/>
      <c r="C37" s="9">
        <v>79.209999999999994</v>
      </c>
      <c r="D37" s="10">
        <f t="shared" si="1"/>
        <v>0</v>
      </c>
      <c r="E37" s="8"/>
    </row>
    <row r="38" spans="1:5" ht="15" x14ac:dyDescent="0.25">
      <c r="A38" s="15">
        <v>99326</v>
      </c>
      <c r="B38" s="7"/>
      <c r="C38" s="9">
        <v>138.53</v>
      </c>
      <c r="D38" s="10">
        <f t="shared" si="1"/>
        <v>0</v>
      </c>
      <c r="E38" s="8"/>
    </row>
    <row r="39" spans="1:5" ht="15" x14ac:dyDescent="0.25">
      <c r="A39" s="15">
        <v>99327</v>
      </c>
      <c r="B39" s="7"/>
      <c r="C39" s="9">
        <v>185.63</v>
      </c>
      <c r="D39" s="10">
        <f t="shared" ref="D39" si="2">B39*C39</f>
        <v>0</v>
      </c>
      <c r="E39" s="8"/>
    </row>
    <row r="40" spans="1:5" ht="15" x14ac:dyDescent="0.25">
      <c r="A40" s="15">
        <v>99328</v>
      </c>
      <c r="B40" s="7"/>
      <c r="C40" s="9">
        <v>218.43</v>
      </c>
      <c r="D40" s="10">
        <f t="shared" ref="D40:D54" si="3">B40*C40</f>
        <v>0</v>
      </c>
      <c r="E40" s="8"/>
    </row>
    <row r="41" spans="1:5" ht="15" x14ac:dyDescent="0.25">
      <c r="A41" s="15">
        <v>99334</v>
      </c>
      <c r="B41" s="7"/>
      <c r="C41" s="9">
        <v>60.02</v>
      </c>
      <c r="D41" s="10">
        <f t="shared" si="3"/>
        <v>0</v>
      </c>
      <c r="E41" s="8"/>
    </row>
    <row r="42" spans="1:5" ht="15" x14ac:dyDescent="0.25">
      <c r="A42" s="15">
        <v>99335</v>
      </c>
      <c r="B42" s="7"/>
      <c r="C42" s="9">
        <v>95.61</v>
      </c>
      <c r="D42" s="10">
        <f t="shared" si="3"/>
        <v>0</v>
      </c>
      <c r="E42" s="8"/>
    </row>
    <row r="43" spans="1:5" ht="15" x14ac:dyDescent="0.25">
      <c r="A43" s="15">
        <v>99336</v>
      </c>
      <c r="B43" s="7"/>
      <c r="C43" s="9">
        <v>135.38999999999999</v>
      </c>
      <c r="D43" s="10">
        <f t="shared" si="3"/>
        <v>0</v>
      </c>
      <c r="E43" s="8"/>
    </row>
    <row r="44" spans="1:5" ht="15" x14ac:dyDescent="0.25">
      <c r="A44" s="15">
        <v>99337</v>
      </c>
      <c r="B44" s="7"/>
      <c r="C44" s="9">
        <v>196.66</v>
      </c>
      <c r="D44" s="10">
        <f t="shared" si="3"/>
        <v>0</v>
      </c>
      <c r="E44" s="8"/>
    </row>
    <row r="45" spans="1:5" ht="15" x14ac:dyDescent="0.25">
      <c r="A45" s="15">
        <v>99340</v>
      </c>
      <c r="B45" s="7"/>
      <c r="C45" s="9">
        <v>0</v>
      </c>
      <c r="D45" s="10">
        <f>B45*C45</f>
        <v>0</v>
      </c>
      <c r="E45" s="8"/>
    </row>
    <row r="46" spans="1:5" ht="15" x14ac:dyDescent="0.25">
      <c r="A46" s="15">
        <v>99341</v>
      </c>
      <c r="B46" s="7"/>
      <c r="C46" s="9">
        <v>54.43</v>
      </c>
      <c r="D46" s="10">
        <f t="shared" si="3"/>
        <v>0</v>
      </c>
      <c r="E46" s="8"/>
    </row>
    <row r="47" spans="1:5" ht="15" x14ac:dyDescent="0.25">
      <c r="A47" s="15">
        <v>99342</v>
      </c>
      <c r="B47" s="7"/>
      <c r="C47" s="9">
        <v>76.77</v>
      </c>
      <c r="D47" s="10">
        <f t="shared" si="3"/>
        <v>0</v>
      </c>
      <c r="E47" s="8"/>
    </row>
    <row r="48" spans="1:5" ht="15" x14ac:dyDescent="0.25">
      <c r="A48" s="15">
        <v>99343</v>
      </c>
      <c r="B48" s="7"/>
      <c r="C48" s="9">
        <v>127.01</v>
      </c>
      <c r="D48" s="10">
        <f t="shared" si="3"/>
        <v>0</v>
      </c>
      <c r="E48" s="8"/>
    </row>
    <row r="49" spans="1:5" ht="15" x14ac:dyDescent="0.25">
      <c r="A49" s="15">
        <v>99344</v>
      </c>
      <c r="B49" s="7"/>
      <c r="C49" s="9">
        <v>181.1</v>
      </c>
      <c r="D49" s="10">
        <f t="shared" si="3"/>
        <v>0</v>
      </c>
      <c r="E49" s="8"/>
    </row>
    <row r="50" spans="1:5" ht="15" x14ac:dyDescent="0.25">
      <c r="A50" s="15">
        <v>99345</v>
      </c>
      <c r="B50" s="7"/>
      <c r="C50" s="9">
        <v>220.52</v>
      </c>
      <c r="D50" s="10">
        <f t="shared" si="3"/>
        <v>0</v>
      </c>
      <c r="E50" s="8"/>
    </row>
    <row r="51" spans="1:5" ht="15" x14ac:dyDescent="0.25">
      <c r="A51" s="15">
        <v>99347</v>
      </c>
      <c r="B51" s="7"/>
      <c r="C51" s="9">
        <v>54.78</v>
      </c>
      <c r="D51" s="10">
        <f t="shared" si="3"/>
        <v>0</v>
      </c>
      <c r="E51" s="8"/>
    </row>
    <row r="52" spans="1:5" ht="15" x14ac:dyDescent="0.25">
      <c r="A52" s="15">
        <v>99348</v>
      </c>
      <c r="B52" s="7"/>
      <c r="C52" s="9">
        <v>83.74</v>
      </c>
      <c r="D52" s="10">
        <f t="shared" si="3"/>
        <v>0</v>
      </c>
      <c r="E52" s="8"/>
    </row>
    <row r="53" spans="1:5" ht="15" x14ac:dyDescent="0.25">
      <c r="A53" s="15">
        <v>99349</v>
      </c>
      <c r="B53" s="7"/>
      <c r="C53" s="9">
        <v>129.1</v>
      </c>
      <c r="D53" s="10">
        <f t="shared" si="3"/>
        <v>0</v>
      </c>
      <c r="E53" s="8"/>
    </row>
    <row r="54" spans="1:5" ht="15" x14ac:dyDescent="0.25">
      <c r="A54" s="15">
        <v>99350</v>
      </c>
      <c r="B54" s="7"/>
      <c r="C54" s="9">
        <v>178.65</v>
      </c>
      <c r="D54" s="10">
        <f t="shared" si="3"/>
        <v>0</v>
      </c>
      <c r="E54" s="8"/>
    </row>
  </sheetData>
  <sheetProtection selectLockedCells="1" selectUnlockedCells="1"/>
  <sortState xmlns:xlrd2="http://schemas.microsoft.com/office/spreadsheetml/2017/richdata2" ref="A8:D14">
    <sortCondition ref="A8:A1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5778-2975-4C05-9FC7-BA01CCC0A509}">
  <dimension ref="A1:H14"/>
  <sheetViews>
    <sheetView zoomScale="170" zoomScaleNormal="170" workbookViewId="0">
      <selection activeCell="D6" sqref="D6"/>
    </sheetView>
  </sheetViews>
  <sheetFormatPr defaultColWidth="0" defaultRowHeight="14.25" zeroHeight="1" x14ac:dyDescent="0.2"/>
  <cols>
    <col min="1" max="1" width="25.28515625" style="2" bestFit="1" customWidth="1"/>
    <col min="2" max="2" width="28.7109375" style="2" bestFit="1" customWidth="1"/>
    <col min="3" max="3" width="14.140625" style="2" bestFit="1" customWidth="1"/>
    <col min="4" max="4" width="34.28515625" style="2" bestFit="1" customWidth="1"/>
    <col min="5" max="5" width="9.140625" style="2" hidden="1" customWidth="1"/>
    <col min="6" max="6" width="14" style="2" hidden="1" customWidth="1"/>
    <col min="7" max="8" width="29.42578125" style="2" hidden="1" customWidth="1"/>
    <col min="9" max="16384" width="9.140625" style="2" hidden="1"/>
  </cols>
  <sheetData>
    <row r="1" spans="1:7" ht="15" x14ac:dyDescent="0.2">
      <c r="A1" s="14"/>
      <c r="B1" s="14" t="s">
        <v>5</v>
      </c>
      <c r="C1" s="14" t="s">
        <v>0</v>
      </c>
      <c r="D1" s="14" t="s">
        <v>1</v>
      </c>
      <c r="F1" s="1"/>
      <c r="G1" s="1" t="s">
        <v>4</v>
      </c>
    </row>
    <row r="2" spans="1:7" ht="28.5" x14ac:dyDescent="0.2">
      <c r="A2" s="3" t="s">
        <v>6</v>
      </c>
      <c r="B2" s="4">
        <f>IF('Practice Data'!$B$3&lt;1.2,28,IF(AND('Practice Data'!$B$3&gt;=1.2,'Practice Data'!$B$3&lt;=1.5),45,IF(AND('Practice Data'!$B$3&gt;1.5,'Practice Data'!$B$3&lt;=2),100,IF('Practice Data'!$B$3&gt;2,175))))*'Practice Data'!$B$2*12*0.9*0.85</f>
        <v>514080</v>
      </c>
      <c r="C2" s="4">
        <f>SUM('Practice Data'!$B$18:$B$54)*40.82*0.9</f>
        <v>297026.73000000004</v>
      </c>
      <c r="D2" s="4">
        <f>(B2+C2)</f>
        <v>811106.73</v>
      </c>
      <c r="F2" s="2">
        <v>0</v>
      </c>
      <c r="G2" s="4">
        <f>SUM('Practice Data'!$D$9:$D$14,'Practice Data'!$D$18:$D$54)*0.8</f>
        <v>884653.43199999968</v>
      </c>
    </row>
    <row r="3" spans="1:7" ht="28.5" x14ac:dyDescent="0.2">
      <c r="A3" s="3" t="s">
        <v>7</v>
      </c>
      <c r="B3" s="4">
        <f>IF('Practice Data'!$B$3&lt;1.2,28,IF(AND('Practice Data'!$B$3&gt;=1.2,'Practice Data'!$B$3&lt;=1.5),45,IF(AND('Practice Data'!$B$3&gt;1.5,'Practice Data'!$B$3&lt;=2),100,IF('Practice Data'!$B$3&gt;2,175))))*'Practice Data'!$B$2*12*1*0.85</f>
        <v>571200</v>
      </c>
      <c r="C3" s="4">
        <f>SUM('Practice Data'!$B$18:$B$54)*40.82</f>
        <v>330029.7</v>
      </c>
      <c r="D3" s="4">
        <f>SUM(B3+C3)</f>
        <v>901229.7</v>
      </c>
      <c r="F3" s="2">
        <v>1</v>
      </c>
      <c r="G3" s="4">
        <f>SUM('Practice Data'!$D$9:$D$14,'Practice Data'!$D$18:$D$54)*0.8</f>
        <v>884653.43199999968</v>
      </c>
    </row>
    <row r="4" spans="1:7" ht="28.5" x14ac:dyDescent="0.2">
      <c r="A4" s="3" t="s">
        <v>8</v>
      </c>
      <c r="B4" s="4">
        <f>IF('Practice Data'!$B$3&lt;1.2,28,IF(AND('Practice Data'!$B$3&gt;=1.2,'Practice Data'!$B$3&lt;=1.5),45,IF(AND('Practice Data'!$B$3&gt;1.5,'Practice Data'!$B$3&lt;=2),100,IF('Practice Data'!$B$3&gt;2,175))))*'Practice Data'!$B$2*12*1.1*0.85</f>
        <v>628320.00000000012</v>
      </c>
      <c r="C4" s="4">
        <f>SUM('Practice Data'!$B$18:$B$54)*40.82*1.1</f>
        <v>363032.67000000004</v>
      </c>
      <c r="D4" s="4">
        <f>SUM(B4+C4)</f>
        <v>991352.67000000016</v>
      </c>
    </row>
    <row r="5" spans="1:7" ht="28.5" x14ac:dyDescent="0.2">
      <c r="A5" s="3" t="s">
        <v>9</v>
      </c>
      <c r="B5" s="4">
        <f>IF('Practice Data'!$B$3&lt;1.2,28,IF(AND('Practice Data'!$B$3&gt;=1.2,'Practice Data'!$B$3&lt;=1.5),45,IF(AND('Practice Data'!$B$3&gt;1.5,'Practice Data'!$B$3&lt;=2),100,IF('Practice Data'!$B$3&gt;2,175))))*'Practice Data'!$B$2*12*1.2*0.85</f>
        <v>685440</v>
      </c>
      <c r="C5" s="4">
        <f>SUM('Practice Data'!$B$18:$B$54)*40.82*1.2</f>
        <v>396035.64</v>
      </c>
      <c r="D5" s="4">
        <f>SUM(B5+C5)</f>
        <v>1081475.6400000001</v>
      </c>
    </row>
    <row r="6" spans="1:7" x14ac:dyDescent="0.2">
      <c r="A6" s="2" t="s">
        <v>20</v>
      </c>
      <c r="B6" s="5" t="s">
        <v>25</v>
      </c>
      <c r="C6" s="5" t="s">
        <v>25</v>
      </c>
      <c r="D6" s="4">
        <f>SUM('Practice Data'!$D$8:$D$14,'Practice Data'!$D$18:$D$54)*0.8</f>
        <v>884653.43199999968</v>
      </c>
    </row>
    <row r="7" spans="1:7" x14ac:dyDescent="0.2"/>
    <row r="8" spans="1:7" ht="15" x14ac:dyDescent="0.2">
      <c r="A8" s="14"/>
      <c r="B8" s="14" t="s">
        <v>19</v>
      </c>
    </row>
    <row r="9" spans="1:7" x14ac:dyDescent="0.2">
      <c r="A9" s="2" t="s">
        <v>20</v>
      </c>
      <c r="B9" s="4">
        <f>$G$2/SUM('Practice Data'!$B$8:$B$14,'Practice Data'!$B$18:$B$54)</f>
        <v>77.901852060584687</v>
      </c>
    </row>
    <row r="10" spans="1:7" ht="28.5" x14ac:dyDescent="0.2">
      <c r="A10" s="3" t="s">
        <v>21</v>
      </c>
      <c r="B10" s="4">
        <f>D2/SUM('Practice Data'!$B$8:$B$14,'Practice Data'!$B$18:$B$54)</f>
        <v>71.42539010214864</v>
      </c>
    </row>
    <row r="11" spans="1:7" ht="28.5" x14ac:dyDescent="0.2">
      <c r="A11" s="3" t="s">
        <v>22</v>
      </c>
      <c r="B11" s="4">
        <f>D3/SUM('Practice Data'!$B$8:$B$14,'Practice Data'!$B$18:$B$54)</f>
        <v>79.361544557942935</v>
      </c>
    </row>
    <row r="12" spans="1:7" ht="28.5" x14ac:dyDescent="0.2">
      <c r="A12" s="3" t="s">
        <v>23</v>
      </c>
      <c r="B12" s="4">
        <f>D4/SUM('Practice Data'!$B$8:$B$14,'Practice Data'!$B$18:$B$54)</f>
        <v>87.297699013737244</v>
      </c>
    </row>
    <row r="13" spans="1:7" ht="28.5" x14ac:dyDescent="0.2">
      <c r="A13" s="3" t="s">
        <v>24</v>
      </c>
      <c r="B13" s="4">
        <f>D5/SUM('Practice Data'!$B$8:$B$14,'Practice Data'!$B$18:$B$54)</f>
        <v>95.233853469531539</v>
      </c>
    </row>
    <row r="14" spans="1:7" hidden="1" x14ac:dyDescent="0.2"/>
  </sheetData>
  <sheetProtection algorithmName="SHA-512" hashValue="jrgApEs+dGvIi6m2c+xm3QWzpAPAAFLV8psnMUV8ETeE2PCcDm3xLUp9m/n3KLU5qqPRHexnJVnJgrFJicvIkw==" saltValue="UDUupq4BCSUkZ4wAhTFYM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F5E8-ED78-47EB-81AE-A2D2E740BE8B}">
  <dimension ref="A1:AC57"/>
  <sheetViews>
    <sheetView zoomScaleNormal="100" workbookViewId="0">
      <selection activeCell="Q22" sqref="Q22"/>
    </sheetView>
  </sheetViews>
  <sheetFormatPr defaultColWidth="0" defaultRowHeight="15" zeroHeight="1" x14ac:dyDescent="0.25"/>
  <cols>
    <col min="1" max="29" width="9.140625" customWidth="1"/>
    <col min="30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87611D5A14CF419FCEA3FEDAF504EB" ma:contentTypeVersion="13" ma:contentTypeDescription="Create a new document." ma:contentTypeScope="" ma:versionID="33d0ab71c34c4b54b4954f26dff94c82">
  <xsd:schema xmlns:xsd="http://www.w3.org/2001/XMLSchema" xmlns:xs="http://www.w3.org/2001/XMLSchema" xmlns:p="http://schemas.microsoft.com/office/2006/metadata/properties" xmlns:ns3="c9895da7-011a-4a77-b1d1-bb901feedb53" xmlns:ns4="6ed0d1af-def2-4662-bce7-b697cbfd3092" targetNamespace="http://schemas.microsoft.com/office/2006/metadata/properties" ma:root="true" ma:fieldsID="150edd56d1cef78196bac7c465310f2d" ns3:_="" ns4:_="">
    <xsd:import namespace="c9895da7-011a-4a77-b1d1-bb901feedb53"/>
    <xsd:import namespace="6ed0d1af-def2-4662-bce7-b697cbfd30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95da7-011a-4a77-b1d1-bb901feed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0d1af-def2-4662-bce7-b697cbfd3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779C0C-5F62-4A88-9E67-043CCCC7F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95da7-011a-4a77-b1d1-bb901feedb53"/>
    <ds:schemaRef ds:uri="6ed0d1af-def2-4662-bce7-b697cbfd3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5ACEFC-B723-478C-A296-AE7E2887762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ed0d1af-def2-4662-bce7-b697cbfd3092"/>
    <ds:schemaRef ds:uri="c9895da7-011a-4a77-b1d1-bb901feedb5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397413-B47D-4FF3-B652-9DFB8DAB5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Practice Data</vt:lpstr>
      <vt:lpstr>Calculated Data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Freeman</dc:creator>
  <cp:lastModifiedBy>Kara Mueller</cp:lastModifiedBy>
  <dcterms:created xsi:type="dcterms:W3CDTF">2019-06-12T14:47:21Z</dcterms:created>
  <dcterms:modified xsi:type="dcterms:W3CDTF">2021-03-17T20:40:10Z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0x010100BC87611D5A14CF419FCEA3FEDAF504EB</vt:lpwstr>
  </property>
</Properties>
</file>