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tiaafp-my.sharepoint.com/personal/katef_aafp_org/Documents/CMMI/Making Care Primary/MCP Application Support Materials/"/>
    </mc:Choice>
  </mc:AlternateContent>
  <xr:revisionPtr revIDLastSave="1" documentId="8_{BA9B334F-98D2-49D0-BBE8-DAC7F74AB315}" xr6:coauthVersionLast="47" xr6:coauthVersionMax="47" xr10:uidLastSave="{7CA9ED75-58BA-4E8F-B0E1-95C0E0A2B023}"/>
  <bookViews>
    <workbookView xWindow="-108" yWindow="-108" windowWidth="23256" windowHeight="12576" xr2:uid="{7FA314E0-E047-40EC-A503-F60A3B79310F}"/>
  </bookViews>
  <sheets>
    <sheet name="Read Me" sheetId="4" r:id="rId1"/>
    <sheet name="Organization Data" sheetId="1" r:id="rId2"/>
    <sheet name="Calculated Data" sheetId="2" r:id="rId3"/>
    <sheet name="Dashboard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2" l="1"/>
  <c r="D4" i="2"/>
  <c r="D3" i="2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07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45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20" i="1"/>
  <c r="B4" i="2" l="1"/>
  <c r="F2" i="2"/>
  <c r="B9" i="2"/>
  <c r="C4" i="2" s="1"/>
  <c r="E4" i="2" s="1"/>
  <c r="G4" i="2" s="1"/>
  <c r="B10" i="2"/>
  <c r="C5" i="2" s="1"/>
  <c r="E5" i="2" s="1"/>
  <c r="G5" i="2" s="1"/>
  <c r="B2" i="2"/>
  <c r="B3" i="2"/>
  <c r="E3" i="2" s="1"/>
  <c r="G3" i="2" s="1"/>
  <c r="G2" i="2" l="1"/>
  <c r="H2" i="2" s="1"/>
  <c r="H3" i="2"/>
  <c r="H5" i="2"/>
  <c r="H4" i="2"/>
</calcChain>
</file>

<file path=xl/sharedStrings.xml><?xml version="1.0" encoding="utf-8"?>
<sst xmlns="http://schemas.openxmlformats.org/spreadsheetml/2006/main" count="84" uniqueCount="54">
  <si>
    <t>Services Duplicative of ESP</t>
  </si>
  <si>
    <t>G2064a</t>
  </si>
  <si>
    <t>G2065a</t>
  </si>
  <si>
    <t>G2058</t>
  </si>
  <si>
    <t>G0506</t>
  </si>
  <si>
    <t>G2212</t>
  </si>
  <si>
    <t>G2010</t>
  </si>
  <si>
    <t>G2012</t>
  </si>
  <si>
    <t>G2252</t>
  </si>
  <si>
    <t>G0402</t>
  </si>
  <si>
    <t>G0438</t>
  </si>
  <si>
    <t>G0439</t>
  </si>
  <si>
    <t>Services Added to PPCP in Track 3</t>
  </si>
  <si>
    <t>G2214</t>
  </si>
  <si>
    <t>G0512</t>
  </si>
  <si>
    <t>G0396</t>
  </si>
  <si>
    <t>G0397</t>
  </si>
  <si>
    <t>G0442</t>
  </si>
  <si>
    <t>G0444</t>
  </si>
  <si>
    <t>G0505</t>
  </si>
  <si>
    <t>Patient Panel Information</t>
  </si>
  <si>
    <t>CMS-HCC Clinical Risk Tier 1 (&lt;25th)</t>
  </si>
  <si>
    <t>CMS-HCC Clinical Risk Tier 2 (25th - 49th)</t>
  </si>
  <si>
    <t>CMS-HCC Clinical Risk Tier 3 (50th -74th)</t>
  </si>
  <si>
    <t>Track 1</t>
  </si>
  <si>
    <t>Track 2</t>
  </si>
  <si>
    <t>Track 3</t>
  </si>
  <si>
    <t>FFS</t>
  </si>
  <si>
    <t>Primary Care FFS</t>
  </si>
  <si>
    <t>PPCP</t>
  </si>
  <si>
    <t>CCM</t>
  </si>
  <si>
    <t>ESP</t>
  </si>
  <si>
    <t>PIP</t>
  </si>
  <si>
    <t>Number of visits for Medicare FFS patients for previous consecutive 12 months:</t>
  </si>
  <si>
    <t>PPCP PBPM</t>
  </si>
  <si>
    <t>Notes:</t>
  </si>
  <si>
    <t>This code is not valid for Medicare in 2023; allowance is for 2022.</t>
  </si>
  <si>
    <t>This code is not valid for Medicare in 2022-2023; superseded by 99424-99427; allowance is for 2021</t>
  </si>
  <si>
    <t>This code is not valid for Medicare; superseded by 99439; allowance is for 2020</t>
  </si>
  <si>
    <t>This code was deleted effective 1/1/2023; allowance is for 2022</t>
  </si>
  <si>
    <t>This code was deleted effective 1/1/2023; superseded by 99417; allowance is for 2022</t>
  </si>
  <si>
    <t>This code was deleted effective 1/1/18; superseded by 99483; allowance is for 2017</t>
  </si>
  <si>
    <t>CY 2023 non-facility payment rates:</t>
  </si>
  <si>
    <t xml:space="preserve">Number of Medicare FFS beneficiaries enrolled in Medicare Part D LIS </t>
  </si>
  <si>
    <t>Risk tiers</t>
  </si>
  <si>
    <t>Estimated number of Medicare FFS beneficiaries</t>
  </si>
  <si>
    <t xml:space="preserve">CMS-HCC Clinical Risk Tier 4 (≥75th) and ADI &lt;75th  </t>
  </si>
  <si>
    <t xml:space="preserve">CMS-HCC Clinical Risk Tier 4  (≥75th) and ADI ≥75th </t>
  </si>
  <si>
    <t>PIP estimate</t>
  </si>
  <si>
    <t>CPT/HCPCS Codes Used to Calculate PPCP</t>
  </si>
  <si>
    <t>This code was deleted effective 1/1/2023; I cannot find that Medicare ever paid for this code.</t>
  </si>
  <si>
    <t>Total revenue</t>
  </si>
  <si>
    <t xml:space="preserve">% of FFS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</si>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</sst>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008FB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3" borderId="0" xfId="0" applyFont="1" applyFill="1" applyBorder="1"/>
    <xf numFmtId="0" fontId="4" fillId="3" borderId="0" xfId="0" applyFont="1" applyFill="1" applyBorder="1" applyAlignment="1">
      <alignment horizontal="center" vertical="center"/>
    </xf>
    <xf numFmtId="0" fontId="5" fillId="0" borderId="0" xfId="0" applyFont="1"/>
    <xf numFmtId="0" fontId="6" fillId="4" borderId="0" xfId="0" applyFont="1" applyFill="1" applyBorder="1"/>
    <xf numFmtId="44" fontId="5" fillId="0" borderId="0" xfId="1" applyFont="1" applyAlignment="1">
      <alignment horizontal="center"/>
    </xf>
    <xf numFmtId="44" fontId="5" fillId="0" borderId="0" xfId="1" applyFont="1" applyAlignment="1">
      <alignment horizontal="center" vertical="center"/>
    </xf>
    <xf numFmtId="44" fontId="5" fillId="0" borderId="0" xfId="1" applyFont="1" applyBorder="1" applyAlignment="1">
      <alignment horizontal="center"/>
    </xf>
    <xf numFmtId="44" fontId="6" fillId="0" borderId="0" xfId="0" applyNumberFormat="1" applyFont="1" applyBorder="1"/>
    <xf numFmtId="9" fontId="6" fillId="0" borderId="0" xfId="2" applyFont="1" applyBorder="1" applyAlignment="1">
      <alignment horizontal="center" vertical="center"/>
    </xf>
    <xf numFmtId="44" fontId="5" fillId="5" borderId="0" xfId="1" applyFont="1" applyFill="1" applyAlignment="1">
      <alignment horizontal="center"/>
    </xf>
    <xf numFmtId="44" fontId="5" fillId="5" borderId="0" xfId="1" applyFont="1" applyFill="1" applyBorder="1" applyAlignment="1">
      <alignment horizontal="center" vertical="center"/>
    </xf>
    <xf numFmtId="44" fontId="6" fillId="5" borderId="0" xfId="0" applyNumberFormat="1" applyFont="1" applyFill="1" applyBorder="1"/>
    <xf numFmtId="9" fontId="6" fillId="5" borderId="0" xfId="2" applyFont="1" applyFill="1" applyBorder="1" applyAlignment="1">
      <alignment horizontal="center" vertical="center"/>
    </xf>
    <xf numFmtId="44" fontId="5" fillId="0" borderId="0" xfId="1" applyFont="1" applyFill="1" applyAlignment="1">
      <alignment horizontal="center"/>
    </xf>
    <xf numFmtId="44" fontId="5" fillId="0" borderId="0" xfId="1" applyFont="1" applyFill="1" applyBorder="1" applyAlignment="1">
      <alignment horizontal="center" vertical="center"/>
    </xf>
    <xf numFmtId="0" fontId="5" fillId="3" borderId="0" xfId="0" applyFont="1" applyFill="1"/>
    <xf numFmtId="44" fontId="5" fillId="0" borderId="0" xfId="1" applyFont="1" applyAlignment="1">
      <alignment vertical="center"/>
    </xf>
    <xf numFmtId="44" fontId="5" fillId="6" borderId="0" xfId="1" applyFont="1" applyFill="1" applyAlignment="1">
      <alignment vertical="center"/>
    </xf>
    <xf numFmtId="44" fontId="5" fillId="0" borderId="0" xfId="1" applyFont="1"/>
    <xf numFmtId="0" fontId="4" fillId="3" borderId="0" xfId="0" applyFont="1" applyFill="1" applyProtection="1">
      <protection locked="0"/>
    </xf>
    <xf numFmtId="0" fontId="5" fillId="0" borderId="0" xfId="0" applyFont="1" applyAlignment="1">
      <alignment wrapText="1"/>
    </xf>
    <xf numFmtId="0" fontId="5" fillId="2" borderId="0" xfId="0" applyFont="1" applyFill="1"/>
    <xf numFmtId="44" fontId="5" fillId="0" borderId="0" xfId="0" applyNumberFormat="1" applyFont="1"/>
    <xf numFmtId="9" fontId="5" fillId="2" borderId="0" xfId="2" applyFont="1" applyFill="1"/>
    <xf numFmtId="9" fontId="5" fillId="0" borderId="0" xfId="2" applyFont="1"/>
    <xf numFmtId="0" fontId="5" fillId="0" borderId="0" xfId="0" applyFont="1" applyAlignment="1">
      <alignment horizontal="right"/>
    </xf>
    <xf numFmtId="44" fontId="5" fillId="0" borderId="0" xfId="0" applyNumberFormat="1" applyFont="1" applyAlignment="1" applyProtection="1">
      <alignment horizontal="right"/>
      <protection locked="0"/>
    </xf>
    <xf numFmtId="164" fontId="5" fillId="0" borderId="0" xfId="0" applyNumberFormat="1" applyFont="1"/>
    <xf numFmtId="164" fontId="5" fillId="0" borderId="0" xfId="0" applyNumberFormat="1" applyFont="1" applyAlignment="1" applyProtection="1">
      <alignment horizontal="right"/>
      <protection locked="0"/>
    </xf>
    <xf numFmtId="0" fontId="4" fillId="3" borderId="0" xfId="0" applyFont="1" applyFill="1" applyAlignment="1" applyProtection="1">
      <alignment wrapText="1"/>
      <protection locked="0"/>
    </xf>
    <xf numFmtId="164" fontId="5" fillId="0" borderId="0" xfId="0" applyNumberFormat="1" applyFont="1" applyProtection="1">
      <protection locked="0"/>
    </xf>
    <xf numFmtId="8" fontId="5" fillId="0" borderId="0" xfId="0" applyNumberFormat="1" applyFont="1" applyProtection="1">
      <protection locked="0"/>
    </xf>
    <xf numFmtId="0" fontId="5" fillId="0" borderId="0" xfId="0" applyFont="1" applyFill="1"/>
    <xf numFmtId="0" fontId="4" fillId="0" borderId="0" xfId="0" applyFont="1" applyFill="1" applyProtection="1">
      <protection locked="0"/>
    </xf>
    <xf numFmtId="0" fontId="6" fillId="0" borderId="0" xfId="0" applyFont="1" applyAlignment="1">
      <alignment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8FB4"/>
      <color rgb="FFF7901E"/>
      <color rgb="FF81858E"/>
      <color rgb="FF818F7A"/>
      <color rgb="FF474C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1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Example Average Annual MCP Revenue by Track Compared to FFS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1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'Calculated Data'!$B$1</c:f>
              <c:strCache>
                <c:ptCount val="1"/>
                <c:pt idx="0">
                  <c:v>Primary Care FFS</c:v>
                </c:pt>
              </c:strCache>
            </c:strRef>
          </c:tx>
          <c:spPr>
            <a:solidFill>
              <a:srgbClr val="008FB4"/>
            </a:solidFill>
            <a:ln>
              <a:noFill/>
            </a:ln>
            <a:effectLst/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D36-4863-9D3B-DB004D69B456}"/>
                </c:ext>
              </c:extLst>
            </c:dLbl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'Calculated Data'!$A$2:$A$5</c:f>
              <c:strCache>
                <c:ptCount val="4"/>
                <c:pt idx="0">
                  <c:v>FFS</c:v>
                </c:pt>
                <c:pt idx="1">
                  <c:v>Track 1</c:v>
                </c:pt>
                <c:pt idx="2">
                  <c:v>Track 2</c:v>
                </c:pt>
                <c:pt idx="3">
                  <c:v>Track 3</c:v>
                </c:pt>
              </c:strCache>
            </c:strRef>
          </c:cat>
          <c:val>
            <c:numRef>
              <c:f>'Calculated Data'!$B$2:$B$5</c:f>
              <c:numCache>
                <c:formatCode>_("$"* #,##0.00_);_("$"* \(#,##0.00\);_("$"* "-"??_);_(@_)</c:formatCode>
                <c:ptCount val="4"/>
                <c:pt idx="0">
                  <c:v>2444130.8600000003</c:v>
                </c:pt>
                <c:pt idx="1">
                  <c:v>2444130.8600000003</c:v>
                </c:pt>
                <c:pt idx="2">
                  <c:v>1459211.55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13-45D0-953F-5F8643D3691D}"/>
            </c:ext>
          </c:extLst>
        </c:ser>
        <c:ser>
          <c:idx val="1"/>
          <c:order val="1"/>
          <c:tx>
            <c:strRef>
              <c:f>'Calculated Data'!$C$1</c:f>
              <c:strCache>
                <c:ptCount val="1"/>
                <c:pt idx="0">
                  <c:v>PPCP</c:v>
                </c:pt>
              </c:strCache>
            </c:strRef>
          </c:tx>
          <c:spPr>
            <a:solidFill>
              <a:srgbClr val="F7901E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36-4863-9D3B-DB004D69B45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36-4863-9D3B-DB004D69B456}"/>
                </c:ext>
              </c:extLst>
            </c:dLbl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'Calculated Data'!$A$2:$A$5</c:f>
              <c:strCache>
                <c:ptCount val="4"/>
                <c:pt idx="0">
                  <c:v>FFS</c:v>
                </c:pt>
                <c:pt idx="1">
                  <c:v>Track 1</c:v>
                </c:pt>
                <c:pt idx="2">
                  <c:v>Track 2</c:v>
                </c:pt>
                <c:pt idx="3">
                  <c:v>Track 3</c:v>
                </c:pt>
              </c:strCache>
            </c:strRef>
          </c:cat>
          <c:val>
            <c:numRef>
              <c:f>'Calculated Data'!$C$2:$C$5</c:f>
              <c:numCache>
                <c:formatCode>_("$"* #,##0.00_);_("$"* \(#,##0.00\);_("$"* "-"??_);_(@_)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984919.31</c:v>
                </c:pt>
                <c:pt idx="3">
                  <c:v>2444130.8600000003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13-45D0-953F-5F8643D3691D}"/>
            </c:ext>
          </c:extLst>
        </c:ser>
        <c:ser>
          <c:idx val="2"/>
          <c:order val="2"/>
          <c:tx>
            <c:strRef>
              <c:f>'Calculated Data'!$D$1</c:f>
              <c:strCache>
                <c:ptCount val="1"/>
                <c:pt idx="0">
                  <c:v>ESP</c:v>
                </c:pt>
              </c:strCache>
            </c:strRef>
          </c:tx>
          <c:spPr>
            <a:solidFill>
              <a:srgbClr val="81858E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36-4863-9D3B-DB004D69B456}"/>
                </c:ext>
              </c:extLst>
            </c:dLbl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'Calculated Data'!$A$2:$A$5</c:f>
              <c:strCache>
                <c:ptCount val="4"/>
                <c:pt idx="0">
                  <c:v>FFS</c:v>
                </c:pt>
                <c:pt idx="1">
                  <c:v>Track 1</c:v>
                </c:pt>
                <c:pt idx="2">
                  <c:v>Track 2</c:v>
                </c:pt>
                <c:pt idx="3">
                  <c:v>Track 3</c:v>
                </c:pt>
              </c:strCache>
            </c:strRef>
          </c:cat>
          <c:val>
            <c:numRef>
              <c:f>'Calculated Data'!$D$2:$D$5</c:f>
              <c:numCache>
                <c:formatCode>_("$"* #,##0.00_);_("$"* \(#,##0.00\);_("$"* "-"??_);_(@_)</c:formatCode>
                <c:ptCount val="4"/>
                <c:pt idx="0">
                  <c:v>0</c:v>
                </c:pt>
                <c:pt idx="1">
                  <c:v>337200</c:v>
                </c:pt>
                <c:pt idx="2">
                  <c:v>205200</c:v>
                </c:pt>
                <c:pt idx="3">
                  <c:v>147600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13-45D0-953F-5F8643D3691D}"/>
            </c:ext>
          </c:extLst>
        </c:ser>
        <c:ser>
          <c:idx val="3"/>
          <c:order val="3"/>
          <c:tx>
            <c:strRef>
              <c:f>'Calculated Data'!$E$1</c:f>
              <c:strCache>
                <c:ptCount val="1"/>
                <c:pt idx="0">
                  <c:v>PIP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D36-4863-9D3B-DB004D69B456}"/>
                </c:ext>
              </c:extLst>
            </c:dLbl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'Calculated Data'!$A$2:$A$5</c:f>
              <c:strCache>
                <c:ptCount val="4"/>
                <c:pt idx="0">
                  <c:v>FFS</c:v>
                </c:pt>
                <c:pt idx="1">
                  <c:v>Track 1</c:v>
                </c:pt>
                <c:pt idx="2">
                  <c:v>Track 2</c:v>
                </c:pt>
                <c:pt idx="3">
                  <c:v>Track 3</c:v>
                </c:pt>
              </c:strCache>
            </c:strRef>
          </c:cat>
          <c:val>
            <c:numRef>
              <c:f>'Calculated Data'!$E$2:$E$5</c:f>
              <c:numCache>
                <c:formatCode>_("$"* #,##0.00_);_("$"* \(#,##0.00\);_("$"* "-"??_);_(@_)</c:formatCode>
                <c:ptCount val="4"/>
                <c:pt idx="0">
                  <c:v>0</c:v>
                </c:pt>
                <c:pt idx="1">
                  <c:v>73323.925800000012</c:v>
                </c:pt>
                <c:pt idx="2">
                  <c:v>1099858.8870000001</c:v>
                </c:pt>
                <c:pt idx="3">
                  <c:v>1466478.5160000001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13-45D0-953F-5F8643D3691D}"/>
            </c:ext>
          </c:extLst>
        </c:ser>
        <c:ser>
          <c:idx val="4"/>
          <c:order val="4"/>
          <c:tx>
            <c:strRef>
              <c:f>'Calculated Data'!$F$1</c:f>
              <c:strCache>
                <c:ptCount val="1"/>
                <c:pt idx="0">
                  <c:v>CCM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0"/>
              <c:numFmt formatCode="&quot;$&quot;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4D36-4863-9D3B-DB004D69B45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D36-4863-9D3B-DB004D69B45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D36-4863-9D3B-DB004D69B45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D36-4863-9D3B-DB004D69B456}"/>
                </c:ext>
              </c:extLst>
            </c:dLbl>
            <c:numFmt formatCode="&quot;$&quot;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'Calculated Data'!$A$2:$A$5</c:f>
              <c:strCache>
                <c:ptCount val="4"/>
                <c:pt idx="0">
                  <c:v>FFS</c:v>
                </c:pt>
                <c:pt idx="1">
                  <c:v>Track 1</c:v>
                </c:pt>
                <c:pt idx="2">
                  <c:v>Track 2</c:v>
                </c:pt>
                <c:pt idx="3">
                  <c:v>Track 3</c:v>
                </c:pt>
              </c:strCache>
            </c:strRef>
          </c:cat>
          <c:val>
            <c:numRef>
              <c:f>'Calculated Data'!$F$2:$F$5</c:f>
              <c:numCache>
                <c:formatCode>_("$"* #,##0.00_);_("$"* \(#,##0.00\);_("$"* "-"??_);_(@_)</c:formatCode>
                <c:ptCount val="4"/>
                <c:pt idx="0">
                  <c:v>137933.91999999998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C13-45D0-953F-5F8643D36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46079824"/>
        <c:axId val="1046074424"/>
      </c:barChart>
      <c:catAx>
        <c:axId val="104607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46074424"/>
        <c:crosses val="autoZero"/>
        <c:auto val="1"/>
        <c:lblAlgn val="ctr"/>
        <c:lblOffset val="100"/>
        <c:noMultiLvlLbl val="0"/>
      </c:catAx>
      <c:valAx>
        <c:axId val="1046074424"/>
        <c:scaling>
          <c:orientation val="minMax"/>
        </c:scaling>
        <c:delete val="0"/>
        <c:axPos val="l"/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46079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457200</xdr:colOff>
      <xdr:row>52</xdr:row>
      <xdr:rowOff>152400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102A643A-5BFC-34E9-B972-B8D1C1848B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99418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12</xdr:col>
      <xdr:colOff>457200</xdr:colOff>
      <xdr:row>105</xdr:row>
      <xdr:rowOff>152400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9FC66A3D-CF42-8AFB-083E-800FD7CF4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096500"/>
          <a:ext cx="7772400" cy="1005840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25</xdr:col>
      <xdr:colOff>457200</xdr:colOff>
      <xdr:row>52</xdr:row>
      <xdr:rowOff>152400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590C476E-E18C-3BD0-2A60-AFD431DD20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4800" y="0"/>
          <a:ext cx="7772400" cy="10058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20</xdr:col>
      <xdr:colOff>516193</xdr:colOff>
      <xdr:row>45</xdr:row>
      <xdr:rowOff>49161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B92E670-B5B9-9BFD-AB82-BF77A02DBC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424A4-1BA1-419B-A67E-70C8737B39A1}">
  <dimension ref="A1"/>
  <sheetViews>
    <sheetView showGridLines="0" tabSelected="1" zoomScale="90" zoomScaleNormal="90" workbookViewId="0">
      <selection activeCell="O56" sqref="O56"/>
    </sheetView>
  </sheetViews>
  <sheetFormatPr defaultRowHeight="15" x14ac:dyDescent="0.25"/>
  <cols>
    <col min="1" max="25" width="9.140625" customWidth="1"/>
  </cols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8D53C-EA4C-47C4-B22F-C78DD0049DEA}">
  <dimension ref="A1:I127"/>
  <sheetViews>
    <sheetView zoomScaleNormal="100" workbookViewId="0">
      <selection activeCell="A24" sqref="A24"/>
    </sheetView>
  </sheetViews>
  <sheetFormatPr defaultColWidth="0" defaultRowHeight="15" zeroHeight="1" x14ac:dyDescent="0.2"/>
  <cols>
    <col min="1" max="1" width="57.5703125" style="4" customWidth="1"/>
    <col min="2" max="2" width="8.85546875" style="4" customWidth="1"/>
    <col min="3" max="4" width="32.7109375" style="4" hidden="1" customWidth="1"/>
    <col min="5" max="5" width="11" style="4" hidden="1" customWidth="1"/>
    <col min="6" max="8" width="8.85546875" style="4" hidden="1" customWidth="1"/>
    <col min="9" max="9" width="10.28515625" style="4" hidden="1" customWidth="1"/>
    <col min="10" max="16384" width="8.85546875" style="4" hidden="1"/>
  </cols>
  <sheetData>
    <row r="1" spans="1:9" ht="15.75" x14ac:dyDescent="0.25">
      <c r="A1" s="21" t="s">
        <v>20</v>
      </c>
    </row>
    <row r="2" spans="1:9" ht="15.75" x14ac:dyDescent="0.25">
      <c r="A2" s="35"/>
    </row>
    <row r="3" spans="1:9" x14ac:dyDescent="0.2">
      <c r="A3" s="22" t="s">
        <v>45</v>
      </c>
      <c r="B3" s="23">
        <v>2000</v>
      </c>
    </row>
    <row r="4" spans="1:9" x14ac:dyDescent="0.2">
      <c r="A4" s="22"/>
      <c r="B4" s="34"/>
    </row>
    <row r="5" spans="1:9" ht="15.75" x14ac:dyDescent="0.25">
      <c r="A5" s="36" t="s">
        <v>44</v>
      </c>
      <c r="C5" s="4" t="s">
        <v>24</v>
      </c>
      <c r="D5" s="4" t="s">
        <v>25</v>
      </c>
      <c r="E5" s="4" t="s">
        <v>26</v>
      </c>
    </row>
    <row r="6" spans="1:9" ht="30" x14ac:dyDescent="0.2">
      <c r="A6" s="22" t="s">
        <v>43</v>
      </c>
      <c r="B6" s="23">
        <v>100</v>
      </c>
      <c r="C6" s="20">
        <v>25</v>
      </c>
      <c r="D6" s="20">
        <v>25</v>
      </c>
      <c r="E6" s="20">
        <v>25</v>
      </c>
      <c r="I6" s="24"/>
    </row>
    <row r="7" spans="1:9" x14ac:dyDescent="0.2">
      <c r="A7" s="22" t="s">
        <v>21</v>
      </c>
      <c r="B7" s="23">
        <v>500</v>
      </c>
      <c r="C7" s="20">
        <v>9</v>
      </c>
      <c r="D7" s="20">
        <v>4</v>
      </c>
      <c r="E7" s="20">
        <v>2</v>
      </c>
      <c r="I7" s="24"/>
    </row>
    <row r="8" spans="1:9" x14ac:dyDescent="0.2">
      <c r="A8" s="22" t="s">
        <v>22</v>
      </c>
      <c r="B8" s="23">
        <v>500</v>
      </c>
      <c r="C8" s="20">
        <v>11</v>
      </c>
      <c r="D8" s="20">
        <v>5</v>
      </c>
      <c r="E8" s="20">
        <v>2.5</v>
      </c>
      <c r="I8" s="24"/>
    </row>
    <row r="9" spans="1:9" x14ac:dyDescent="0.2">
      <c r="A9" s="22" t="s">
        <v>23</v>
      </c>
      <c r="B9" s="23">
        <v>500</v>
      </c>
      <c r="C9" s="20">
        <v>14</v>
      </c>
      <c r="D9" s="20">
        <v>7</v>
      </c>
      <c r="E9" s="20">
        <v>3.5</v>
      </c>
      <c r="I9" s="24"/>
    </row>
    <row r="10" spans="1:9" x14ac:dyDescent="0.2">
      <c r="A10" s="22" t="s">
        <v>46</v>
      </c>
      <c r="B10" s="23">
        <v>200</v>
      </c>
      <c r="C10" s="20">
        <v>18</v>
      </c>
      <c r="D10" s="20">
        <v>8</v>
      </c>
      <c r="E10" s="20">
        <v>4</v>
      </c>
      <c r="I10" s="24"/>
    </row>
    <row r="11" spans="1:9" x14ac:dyDescent="0.2">
      <c r="A11" s="22" t="s">
        <v>47</v>
      </c>
      <c r="B11" s="23">
        <v>200</v>
      </c>
      <c r="C11" s="20">
        <v>25</v>
      </c>
      <c r="D11" s="20">
        <v>25</v>
      </c>
      <c r="E11" s="20">
        <v>25</v>
      </c>
      <c r="I11" s="24"/>
    </row>
    <row r="12" spans="1:9" x14ac:dyDescent="0.2">
      <c r="A12" s="22"/>
      <c r="C12" s="20"/>
      <c r="D12" s="20"/>
      <c r="E12" s="20"/>
      <c r="I12" s="24"/>
    </row>
    <row r="13" spans="1:9" x14ac:dyDescent="0.2">
      <c r="A13" s="22"/>
      <c r="C13" s="20"/>
      <c r="D13" s="20"/>
      <c r="E13" s="20"/>
    </row>
    <row r="14" spans="1:9" x14ac:dyDescent="0.2">
      <c r="A14" s="22" t="s">
        <v>48</v>
      </c>
      <c r="B14" s="25">
        <v>1</v>
      </c>
      <c r="C14" s="20"/>
      <c r="D14" s="20"/>
      <c r="E14" s="20"/>
      <c r="H14" s="26">
        <v>0</v>
      </c>
    </row>
    <row r="15" spans="1:9" x14ac:dyDescent="0.2">
      <c r="H15" s="26">
        <v>0.25</v>
      </c>
    </row>
    <row r="16" spans="1:9" x14ac:dyDescent="0.2">
      <c r="H16" s="26">
        <v>0.5</v>
      </c>
    </row>
    <row r="17" spans="1:8" ht="15.75" x14ac:dyDescent="0.25">
      <c r="A17" s="21" t="s">
        <v>0</v>
      </c>
      <c r="H17" s="26">
        <v>0.75</v>
      </c>
    </row>
    <row r="18" spans="1:8" x14ac:dyDescent="0.2">
      <c r="H18" s="26">
        <v>1</v>
      </c>
    </row>
    <row r="19" spans="1:8" ht="30" x14ac:dyDescent="0.2">
      <c r="A19" s="22" t="s">
        <v>33</v>
      </c>
      <c r="C19" s="4" t="s">
        <v>42</v>
      </c>
      <c r="E19" s="4" t="s">
        <v>35</v>
      </c>
      <c r="H19" s="26"/>
    </row>
    <row r="20" spans="1:8" x14ac:dyDescent="0.2">
      <c r="A20" s="27">
        <v>99358</v>
      </c>
      <c r="B20" s="23"/>
      <c r="C20" s="28">
        <v>110.74</v>
      </c>
      <c r="D20" s="29">
        <f>B20*C20</f>
        <v>0</v>
      </c>
      <c r="E20" s="4" t="s">
        <v>36</v>
      </c>
    </row>
    <row r="21" spans="1:8" x14ac:dyDescent="0.2">
      <c r="A21" s="27">
        <v>99359</v>
      </c>
      <c r="B21" s="23">
        <v>24</v>
      </c>
      <c r="C21" s="28">
        <v>53.99</v>
      </c>
      <c r="D21" s="29">
        <f t="shared" ref="D21:D39" si="0">B21*C21</f>
        <v>1295.76</v>
      </c>
      <c r="E21" s="4" t="s">
        <v>36</v>
      </c>
    </row>
    <row r="22" spans="1:8" x14ac:dyDescent="0.2">
      <c r="A22" s="27">
        <v>99415</v>
      </c>
      <c r="B22" s="23">
        <v>72</v>
      </c>
      <c r="C22" s="28">
        <v>18.98</v>
      </c>
      <c r="D22" s="29">
        <f t="shared" si="0"/>
        <v>1366.56</v>
      </c>
    </row>
    <row r="23" spans="1:8" x14ac:dyDescent="0.2">
      <c r="A23" s="27">
        <v>99416</v>
      </c>
      <c r="B23" s="23">
        <v>50</v>
      </c>
      <c r="C23" s="28">
        <v>8.81</v>
      </c>
      <c r="D23" s="29">
        <f t="shared" si="0"/>
        <v>440.5</v>
      </c>
    </row>
    <row r="24" spans="1:8" x14ac:dyDescent="0.2">
      <c r="A24" s="27">
        <v>99424</v>
      </c>
      <c r="B24" s="23">
        <v>100</v>
      </c>
      <c r="C24" s="28">
        <v>81.33</v>
      </c>
      <c r="D24" s="29">
        <f t="shared" si="0"/>
        <v>8133</v>
      </c>
    </row>
    <row r="25" spans="1:8" x14ac:dyDescent="0.2">
      <c r="A25" s="27">
        <v>99425</v>
      </c>
      <c r="B25" s="23">
        <v>125</v>
      </c>
      <c r="C25" s="28">
        <v>58.29</v>
      </c>
      <c r="D25" s="29">
        <f t="shared" si="0"/>
        <v>7286.25</v>
      </c>
    </row>
    <row r="26" spans="1:8" x14ac:dyDescent="0.2">
      <c r="A26" s="27">
        <v>99426</v>
      </c>
      <c r="B26" s="23"/>
      <c r="C26" s="28">
        <v>61.34</v>
      </c>
      <c r="D26" s="29">
        <f t="shared" si="0"/>
        <v>0</v>
      </c>
    </row>
    <row r="27" spans="1:8" x14ac:dyDescent="0.2">
      <c r="A27" s="27">
        <v>99427</v>
      </c>
      <c r="B27" s="23">
        <v>24</v>
      </c>
      <c r="C27" s="28">
        <v>47.44</v>
      </c>
      <c r="D27" s="29">
        <f t="shared" si="0"/>
        <v>1138.56</v>
      </c>
    </row>
    <row r="28" spans="1:8" x14ac:dyDescent="0.2">
      <c r="A28" s="27" t="s">
        <v>1</v>
      </c>
      <c r="B28" s="23">
        <v>72</v>
      </c>
      <c r="C28" s="28">
        <v>90.37</v>
      </c>
      <c r="D28" s="29">
        <f t="shared" si="0"/>
        <v>6506.64</v>
      </c>
      <c r="E28" s="4" t="s">
        <v>37</v>
      </c>
    </row>
    <row r="29" spans="1:8" x14ac:dyDescent="0.2">
      <c r="A29" s="27" t="s">
        <v>2</v>
      </c>
      <c r="B29" s="23">
        <v>50</v>
      </c>
      <c r="C29" s="28">
        <v>38.729999999999997</v>
      </c>
      <c r="D29" s="29">
        <f t="shared" si="0"/>
        <v>1936.4999999999998</v>
      </c>
      <c r="E29" s="4" t="s">
        <v>37</v>
      </c>
    </row>
    <row r="30" spans="1:8" x14ac:dyDescent="0.2">
      <c r="A30" s="27">
        <v>99437</v>
      </c>
      <c r="B30" s="23">
        <v>100</v>
      </c>
      <c r="C30" s="28">
        <v>59.98</v>
      </c>
      <c r="D30" s="29">
        <f t="shared" si="0"/>
        <v>5998</v>
      </c>
    </row>
    <row r="31" spans="1:8" x14ac:dyDescent="0.2">
      <c r="A31" s="27">
        <v>99439</v>
      </c>
      <c r="B31" s="23">
        <v>125</v>
      </c>
      <c r="C31" s="28">
        <v>47.44</v>
      </c>
      <c r="D31" s="29">
        <f t="shared" si="0"/>
        <v>5930</v>
      </c>
    </row>
    <row r="32" spans="1:8" x14ac:dyDescent="0.2">
      <c r="A32" s="27" t="s">
        <v>3</v>
      </c>
      <c r="B32" s="23"/>
      <c r="C32" s="28">
        <v>37.89</v>
      </c>
      <c r="D32" s="29">
        <f t="shared" si="0"/>
        <v>0</v>
      </c>
      <c r="E32" s="4" t="s">
        <v>38</v>
      </c>
    </row>
    <row r="33" spans="1:5" x14ac:dyDescent="0.2">
      <c r="A33" s="27">
        <v>99487</v>
      </c>
      <c r="B33" s="23">
        <v>24</v>
      </c>
      <c r="C33" s="28">
        <v>133.18</v>
      </c>
      <c r="D33" s="29">
        <f t="shared" si="0"/>
        <v>3196.32</v>
      </c>
    </row>
    <row r="34" spans="1:5" x14ac:dyDescent="0.2">
      <c r="A34" s="27">
        <v>99489</v>
      </c>
      <c r="B34" s="23">
        <v>72</v>
      </c>
      <c r="C34" s="28">
        <v>70.489999999999995</v>
      </c>
      <c r="D34" s="29">
        <f t="shared" si="0"/>
        <v>5075.28</v>
      </c>
    </row>
    <row r="35" spans="1:5" x14ac:dyDescent="0.2">
      <c r="A35" s="27">
        <v>99490</v>
      </c>
      <c r="B35" s="23">
        <v>50</v>
      </c>
      <c r="C35" s="28">
        <v>62.69</v>
      </c>
      <c r="D35" s="29">
        <f t="shared" si="0"/>
        <v>3134.5</v>
      </c>
    </row>
    <row r="36" spans="1:5" x14ac:dyDescent="0.2">
      <c r="A36" s="27">
        <v>99491</v>
      </c>
      <c r="B36" s="23">
        <v>675</v>
      </c>
      <c r="C36" s="28">
        <v>85.06</v>
      </c>
      <c r="D36" s="29">
        <f t="shared" si="0"/>
        <v>57415.5</v>
      </c>
    </row>
    <row r="37" spans="1:5" x14ac:dyDescent="0.2">
      <c r="A37" s="27">
        <v>99495</v>
      </c>
      <c r="B37" s="23">
        <v>125</v>
      </c>
      <c r="C37" s="28">
        <v>205.36</v>
      </c>
      <c r="D37" s="29">
        <f t="shared" si="0"/>
        <v>25670</v>
      </c>
    </row>
    <row r="38" spans="1:5" x14ac:dyDescent="0.2">
      <c r="A38" s="27">
        <v>99496</v>
      </c>
      <c r="B38" s="23"/>
      <c r="C38" s="28">
        <v>278.20999999999998</v>
      </c>
      <c r="D38" s="29">
        <f t="shared" si="0"/>
        <v>0</v>
      </c>
    </row>
    <row r="39" spans="1:5" x14ac:dyDescent="0.2">
      <c r="A39" s="27" t="s">
        <v>4</v>
      </c>
      <c r="B39" s="23">
        <v>55</v>
      </c>
      <c r="C39" s="28">
        <v>62.01</v>
      </c>
      <c r="D39" s="29">
        <f t="shared" si="0"/>
        <v>3410.5499999999997</v>
      </c>
    </row>
    <row r="40" spans="1:5" x14ac:dyDescent="0.2">
      <c r="D40" s="30"/>
    </row>
    <row r="41" spans="1:5" x14ac:dyDescent="0.2"/>
    <row r="42" spans="1:5" ht="15.75" x14ac:dyDescent="0.25">
      <c r="A42" s="31" t="s">
        <v>49</v>
      </c>
    </row>
    <row r="43" spans="1:5" x14ac:dyDescent="0.2"/>
    <row r="44" spans="1:5" ht="30" x14ac:dyDescent="0.2">
      <c r="A44" s="22" t="s">
        <v>33</v>
      </c>
      <c r="C44" s="4" t="s">
        <v>42</v>
      </c>
      <c r="E44" s="4" t="s">
        <v>35</v>
      </c>
    </row>
    <row r="45" spans="1:5" x14ac:dyDescent="0.2">
      <c r="A45" s="27">
        <v>96160</v>
      </c>
      <c r="B45" s="23">
        <v>38</v>
      </c>
      <c r="C45" s="32">
        <v>2.71</v>
      </c>
      <c r="D45" s="29">
        <f>B45*C45</f>
        <v>102.98</v>
      </c>
    </row>
    <row r="46" spans="1:5" x14ac:dyDescent="0.2">
      <c r="A46" s="27">
        <v>96161</v>
      </c>
      <c r="B46" s="23">
        <v>161</v>
      </c>
      <c r="C46" s="32">
        <v>2.71</v>
      </c>
      <c r="D46" s="29">
        <f t="shared" ref="D46:D102" si="1">B46*C46</f>
        <v>436.31</v>
      </c>
    </row>
    <row r="47" spans="1:5" x14ac:dyDescent="0.2">
      <c r="A47" s="27">
        <v>99202</v>
      </c>
      <c r="B47" s="23">
        <v>105</v>
      </c>
      <c r="C47" s="32">
        <v>72.86</v>
      </c>
      <c r="D47" s="29">
        <f t="shared" si="1"/>
        <v>7650.3</v>
      </c>
    </row>
    <row r="48" spans="1:5" x14ac:dyDescent="0.2">
      <c r="A48" s="27">
        <v>99203</v>
      </c>
      <c r="B48" s="23">
        <v>14</v>
      </c>
      <c r="C48" s="32">
        <v>112.84</v>
      </c>
      <c r="D48" s="29">
        <f t="shared" si="1"/>
        <v>1579.76</v>
      </c>
    </row>
    <row r="49" spans="1:5" x14ac:dyDescent="0.2">
      <c r="A49" s="27">
        <v>99204</v>
      </c>
      <c r="B49" s="23">
        <v>147</v>
      </c>
      <c r="C49" s="32">
        <v>167.4</v>
      </c>
      <c r="D49" s="29">
        <f t="shared" si="1"/>
        <v>24607.8</v>
      </c>
    </row>
    <row r="50" spans="1:5" x14ac:dyDescent="0.2">
      <c r="A50" s="27">
        <v>99205</v>
      </c>
      <c r="B50" s="23">
        <v>168</v>
      </c>
      <c r="C50" s="32">
        <v>220.95</v>
      </c>
      <c r="D50" s="29">
        <f t="shared" si="1"/>
        <v>37119.599999999999</v>
      </c>
    </row>
    <row r="51" spans="1:5" x14ac:dyDescent="0.2">
      <c r="A51" s="27">
        <v>99211</v>
      </c>
      <c r="B51" s="23">
        <v>2863</v>
      </c>
      <c r="C51" s="32">
        <v>23.38</v>
      </c>
      <c r="D51" s="29">
        <f t="shared" si="1"/>
        <v>66936.94</v>
      </c>
    </row>
    <row r="52" spans="1:5" x14ac:dyDescent="0.2">
      <c r="A52" s="27">
        <v>99212</v>
      </c>
      <c r="B52" s="23">
        <v>3619</v>
      </c>
      <c r="C52" s="32">
        <v>56.93</v>
      </c>
      <c r="D52" s="29">
        <f t="shared" si="1"/>
        <v>206029.67</v>
      </c>
    </row>
    <row r="53" spans="1:5" x14ac:dyDescent="0.2">
      <c r="A53" s="27">
        <v>99213</v>
      </c>
      <c r="B53" s="23">
        <v>210</v>
      </c>
      <c r="C53" s="32">
        <v>90.82</v>
      </c>
      <c r="D53" s="29">
        <f t="shared" si="1"/>
        <v>19072.199999999997</v>
      </c>
    </row>
    <row r="54" spans="1:5" x14ac:dyDescent="0.2">
      <c r="A54" s="27">
        <v>99214</v>
      </c>
      <c r="B54" s="23"/>
      <c r="C54" s="33">
        <v>128.43</v>
      </c>
      <c r="D54" s="29">
        <f t="shared" si="1"/>
        <v>0</v>
      </c>
    </row>
    <row r="55" spans="1:5" x14ac:dyDescent="0.2">
      <c r="A55" s="27">
        <v>99215</v>
      </c>
      <c r="B55" s="23"/>
      <c r="C55" s="33">
        <v>179.94</v>
      </c>
      <c r="D55" s="29">
        <f t="shared" si="1"/>
        <v>0</v>
      </c>
    </row>
    <row r="56" spans="1:5" x14ac:dyDescent="0.2">
      <c r="A56" s="27">
        <v>99324</v>
      </c>
      <c r="B56" s="23">
        <v>50</v>
      </c>
      <c r="C56" s="30">
        <v>53.99</v>
      </c>
      <c r="D56" s="29">
        <f t="shared" si="1"/>
        <v>2699.5</v>
      </c>
      <c r="E56" s="4" t="s">
        <v>39</v>
      </c>
    </row>
    <row r="57" spans="1:5" x14ac:dyDescent="0.2">
      <c r="A57" s="27">
        <v>99325</v>
      </c>
      <c r="B57" s="23">
        <v>40</v>
      </c>
      <c r="C57" s="30">
        <v>78.900000000000006</v>
      </c>
      <c r="D57" s="29">
        <f t="shared" si="1"/>
        <v>3156</v>
      </c>
      <c r="E57" s="4" t="s">
        <v>39</v>
      </c>
    </row>
    <row r="58" spans="1:5" x14ac:dyDescent="0.2">
      <c r="A58" s="27">
        <v>99326</v>
      </c>
      <c r="B58" s="23">
        <v>500</v>
      </c>
      <c r="C58" s="30">
        <v>136.69</v>
      </c>
      <c r="D58" s="29">
        <f t="shared" si="1"/>
        <v>68345</v>
      </c>
      <c r="E58" s="4" t="s">
        <v>39</v>
      </c>
    </row>
    <row r="59" spans="1:5" x14ac:dyDescent="0.2">
      <c r="A59" s="27">
        <v>99327</v>
      </c>
      <c r="B59" s="23"/>
      <c r="C59" s="30">
        <v>184.11</v>
      </c>
      <c r="D59" s="29">
        <f t="shared" si="1"/>
        <v>0</v>
      </c>
      <c r="E59" s="4" t="s">
        <v>39</v>
      </c>
    </row>
    <row r="60" spans="1:5" x14ac:dyDescent="0.2">
      <c r="A60" s="27">
        <v>99328</v>
      </c>
      <c r="B60" s="23">
        <v>80</v>
      </c>
      <c r="C60" s="30">
        <v>216.64</v>
      </c>
      <c r="D60" s="29">
        <f t="shared" si="1"/>
        <v>17331.199999999997</v>
      </c>
      <c r="E60" s="4" t="s">
        <v>39</v>
      </c>
    </row>
    <row r="61" spans="1:5" x14ac:dyDescent="0.2">
      <c r="A61" s="27">
        <v>99334</v>
      </c>
      <c r="B61" s="23">
        <v>10</v>
      </c>
      <c r="C61" s="30">
        <v>60.56</v>
      </c>
      <c r="D61" s="29">
        <f t="shared" si="1"/>
        <v>605.6</v>
      </c>
      <c r="E61" s="4" t="s">
        <v>39</v>
      </c>
    </row>
    <row r="62" spans="1:5" x14ac:dyDescent="0.2">
      <c r="A62" s="27">
        <v>99335</v>
      </c>
      <c r="B62" s="23">
        <v>80</v>
      </c>
      <c r="C62" s="30">
        <v>95.17</v>
      </c>
      <c r="D62" s="29">
        <f t="shared" si="1"/>
        <v>7613.6</v>
      </c>
      <c r="E62" s="4" t="s">
        <v>39</v>
      </c>
    </row>
    <row r="63" spans="1:5" x14ac:dyDescent="0.2">
      <c r="A63" s="27">
        <v>99336</v>
      </c>
      <c r="B63" s="23">
        <v>38</v>
      </c>
      <c r="C63" s="30">
        <v>134.62</v>
      </c>
      <c r="D63" s="29">
        <f t="shared" si="1"/>
        <v>5115.5600000000004</v>
      </c>
      <c r="E63" s="4" t="s">
        <v>39</v>
      </c>
    </row>
    <row r="64" spans="1:5" x14ac:dyDescent="0.2">
      <c r="A64" s="27">
        <v>99337</v>
      </c>
      <c r="B64" s="23">
        <v>161</v>
      </c>
      <c r="C64" s="30">
        <v>192.76</v>
      </c>
      <c r="D64" s="29">
        <f t="shared" si="1"/>
        <v>31034.359999999997</v>
      </c>
      <c r="E64" s="4" t="s">
        <v>39</v>
      </c>
    </row>
    <row r="65" spans="1:5" x14ac:dyDescent="0.2">
      <c r="A65" s="27">
        <v>99341</v>
      </c>
      <c r="B65" s="23">
        <v>105</v>
      </c>
      <c r="C65" s="30">
        <v>48.8</v>
      </c>
      <c r="D65" s="29">
        <f t="shared" si="1"/>
        <v>5124</v>
      </c>
    </row>
    <row r="66" spans="1:5" x14ac:dyDescent="0.2">
      <c r="A66" s="27">
        <v>99342</v>
      </c>
      <c r="B66" s="23">
        <v>14</v>
      </c>
      <c r="C66" s="30">
        <v>77.94</v>
      </c>
      <c r="D66" s="29">
        <f t="shared" si="1"/>
        <v>1091.1599999999999</v>
      </c>
    </row>
    <row r="67" spans="1:5" x14ac:dyDescent="0.2">
      <c r="A67" s="27">
        <v>99343</v>
      </c>
      <c r="B67" s="23">
        <v>147</v>
      </c>
      <c r="C67" s="30">
        <v>124.93</v>
      </c>
      <c r="D67" s="29">
        <f t="shared" si="1"/>
        <v>18364.710000000003</v>
      </c>
      <c r="E67" s="4" t="s">
        <v>39</v>
      </c>
    </row>
    <row r="68" spans="1:5" x14ac:dyDescent="0.2">
      <c r="A68" s="27">
        <v>99344</v>
      </c>
      <c r="B68" s="23">
        <v>168</v>
      </c>
      <c r="C68" s="30">
        <v>144.02000000000001</v>
      </c>
      <c r="D68" s="29">
        <f t="shared" si="1"/>
        <v>24195.360000000001</v>
      </c>
    </row>
    <row r="69" spans="1:5" x14ac:dyDescent="0.2">
      <c r="A69" s="27">
        <v>99345</v>
      </c>
      <c r="B69" s="23">
        <v>2863</v>
      </c>
      <c r="C69" s="30">
        <v>202.65</v>
      </c>
      <c r="D69" s="29">
        <f t="shared" si="1"/>
        <v>580186.95000000007</v>
      </c>
    </row>
    <row r="70" spans="1:5" x14ac:dyDescent="0.2">
      <c r="A70" s="27">
        <v>99347</v>
      </c>
      <c r="B70" s="23">
        <v>3619</v>
      </c>
      <c r="C70" s="30">
        <v>44.73</v>
      </c>
      <c r="D70" s="29">
        <f t="shared" si="1"/>
        <v>161877.87</v>
      </c>
    </row>
    <row r="71" spans="1:5" x14ac:dyDescent="0.2">
      <c r="A71" s="27">
        <v>99348</v>
      </c>
      <c r="B71" s="23">
        <v>210</v>
      </c>
      <c r="C71" s="30">
        <v>76.25</v>
      </c>
      <c r="D71" s="29">
        <f t="shared" si="1"/>
        <v>16012.5</v>
      </c>
    </row>
    <row r="72" spans="1:5" x14ac:dyDescent="0.2">
      <c r="A72" s="27">
        <v>99349</v>
      </c>
      <c r="B72" s="23"/>
      <c r="C72" s="30">
        <v>127.76</v>
      </c>
      <c r="D72" s="29">
        <f t="shared" si="1"/>
        <v>0</v>
      </c>
    </row>
    <row r="73" spans="1:5" x14ac:dyDescent="0.2">
      <c r="A73" s="27">
        <v>99350</v>
      </c>
      <c r="B73" s="23"/>
      <c r="C73" s="30">
        <v>186.38</v>
      </c>
      <c r="D73" s="29">
        <f t="shared" si="1"/>
        <v>0</v>
      </c>
    </row>
    <row r="74" spans="1:5" x14ac:dyDescent="0.2">
      <c r="A74" s="27">
        <v>99339</v>
      </c>
      <c r="B74" s="23">
        <v>50</v>
      </c>
      <c r="C74" s="30">
        <v>0</v>
      </c>
      <c r="D74" s="29">
        <f t="shared" si="1"/>
        <v>0</v>
      </c>
      <c r="E74" s="4" t="s">
        <v>50</v>
      </c>
    </row>
    <row r="75" spans="1:5" x14ac:dyDescent="0.2">
      <c r="A75" s="27">
        <v>99340</v>
      </c>
      <c r="B75" s="23">
        <v>40</v>
      </c>
      <c r="C75" s="30">
        <v>0</v>
      </c>
      <c r="D75" s="29">
        <f t="shared" si="1"/>
        <v>0</v>
      </c>
      <c r="E75" s="4" t="s">
        <v>50</v>
      </c>
    </row>
    <row r="76" spans="1:5" x14ac:dyDescent="0.2">
      <c r="A76" s="27">
        <v>99354</v>
      </c>
      <c r="B76" s="23">
        <v>500</v>
      </c>
      <c r="C76" s="30">
        <v>128.38999999999999</v>
      </c>
      <c r="D76" s="29">
        <f t="shared" si="1"/>
        <v>64194.999999999993</v>
      </c>
      <c r="E76" s="4" t="s">
        <v>39</v>
      </c>
    </row>
    <row r="77" spans="1:5" x14ac:dyDescent="0.2">
      <c r="A77" s="27">
        <v>99355</v>
      </c>
      <c r="B77" s="23"/>
      <c r="C77" s="30">
        <v>92.75</v>
      </c>
      <c r="D77" s="29">
        <f t="shared" si="1"/>
        <v>0</v>
      </c>
      <c r="E77" s="4" t="s">
        <v>39</v>
      </c>
    </row>
    <row r="78" spans="1:5" x14ac:dyDescent="0.2">
      <c r="A78" s="27" t="s">
        <v>5</v>
      </c>
      <c r="B78" s="23">
        <v>80</v>
      </c>
      <c r="C78" s="30">
        <v>33.22</v>
      </c>
      <c r="D78" s="29">
        <f t="shared" si="1"/>
        <v>2657.6</v>
      </c>
      <c r="E78" s="4" t="s">
        <v>40</v>
      </c>
    </row>
    <row r="79" spans="1:5" x14ac:dyDescent="0.2">
      <c r="A79" s="27">
        <v>98975</v>
      </c>
      <c r="B79" s="23">
        <v>10</v>
      </c>
      <c r="C79" s="30">
        <v>19.32</v>
      </c>
      <c r="D79" s="29">
        <f t="shared" si="1"/>
        <v>193.2</v>
      </c>
    </row>
    <row r="80" spans="1:5" x14ac:dyDescent="0.2">
      <c r="A80" s="27">
        <v>98976</v>
      </c>
      <c r="B80" s="23">
        <v>80</v>
      </c>
      <c r="C80" s="30">
        <v>50.15</v>
      </c>
      <c r="D80" s="29">
        <f t="shared" si="1"/>
        <v>4012</v>
      </c>
    </row>
    <row r="81" spans="1:4" x14ac:dyDescent="0.2">
      <c r="A81" s="27">
        <v>98977</v>
      </c>
      <c r="B81" s="23">
        <v>38</v>
      </c>
      <c r="C81" s="30">
        <v>50.15</v>
      </c>
      <c r="D81" s="29">
        <f t="shared" si="1"/>
        <v>1905.7</v>
      </c>
    </row>
    <row r="82" spans="1:4" x14ac:dyDescent="0.2">
      <c r="A82" s="27">
        <v>98980</v>
      </c>
      <c r="B82" s="23">
        <v>161</v>
      </c>
      <c r="C82" s="30">
        <v>49.48</v>
      </c>
      <c r="D82" s="29">
        <f t="shared" si="1"/>
        <v>7966.28</v>
      </c>
    </row>
    <row r="83" spans="1:4" x14ac:dyDescent="0.2">
      <c r="A83" s="27">
        <v>98981</v>
      </c>
      <c r="B83" s="23">
        <v>105</v>
      </c>
      <c r="C83" s="30">
        <v>39.65</v>
      </c>
      <c r="D83" s="29">
        <f t="shared" si="1"/>
        <v>4163.25</v>
      </c>
    </row>
    <row r="84" spans="1:4" x14ac:dyDescent="0.2">
      <c r="A84" s="27">
        <v>99421</v>
      </c>
      <c r="B84" s="23">
        <v>14</v>
      </c>
      <c r="C84" s="30">
        <v>14.91</v>
      </c>
      <c r="D84" s="29">
        <f t="shared" si="1"/>
        <v>208.74</v>
      </c>
    </row>
    <row r="85" spans="1:4" x14ac:dyDescent="0.2">
      <c r="A85" s="27">
        <v>99422</v>
      </c>
      <c r="B85" s="23">
        <v>147</v>
      </c>
      <c r="C85" s="30">
        <v>29.48</v>
      </c>
      <c r="D85" s="29">
        <f t="shared" si="1"/>
        <v>4333.5600000000004</v>
      </c>
    </row>
    <row r="86" spans="1:4" x14ac:dyDescent="0.2">
      <c r="A86" s="27">
        <v>99423</v>
      </c>
      <c r="B86" s="23">
        <v>168</v>
      </c>
      <c r="C86" s="30">
        <v>47.1</v>
      </c>
      <c r="D86" s="29">
        <f t="shared" si="1"/>
        <v>7912.8</v>
      </c>
    </row>
    <row r="87" spans="1:4" x14ac:dyDescent="0.2">
      <c r="A87" s="27">
        <v>99441</v>
      </c>
      <c r="B87" s="23">
        <v>2863</v>
      </c>
      <c r="C87" s="30">
        <v>56.25</v>
      </c>
      <c r="D87" s="29">
        <f t="shared" si="1"/>
        <v>161043.75</v>
      </c>
    </row>
    <row r="88" spans="1:4" x14ac:dyDescent="0.2">
      <c r="A88" s="27">
        <v>99442</v>
      </c>
      <c r="B88" s="23">
        <v>3619</v>
      </c>
      <c r="C88" s="30">
        <v>90.82</v>
      </c>
      <c r="D88" s="29">
        <f t="shared" si="1"/>
        <v>328677.57999999996</v>
      </c>
    </row>
    <row r="89" spans="1:4" x14ac:dyDescent="0.2">
      <c r="A89" s="27">
        <v>99443</v>
      </c>
      <c r="B89" s="23">
        <v>210</v>
      </c>
      <c r="C89" s="30">
        <v>127.76</v>
      </c>
      <c r="D89" s="29">
        <f t="shared" si="1"/>
        <v>26829.600000000002</v>
      </c>
    </row>
    <row r="90" spans="1:4" x14ac:dyDescent="0.2">
      <c r="A90" s="27">
        <v>99453</v>
      </c>
      <c r="B90" s="23"/>
      <c r="C90" s="30">
        <v>19.32</v>
      </c>
      <c r="D90" s="29">
        <f t="shared" si="1"/>
        <v>0</v>
      </c>
    </row>
    <row r="91" spans="1:4" x14ac:dyDescent="0.2">
      <c r="A91" s="27">
        <v>99454</v>
      </c>
      <c r="B91" s="23"/>
      <c r="C91" s="30">
        <v>50.15</v>
      </c>
      <c r="D91" s="29">
        <f t="shared" si="1"/>
        <v>0</v>
      </c>
    </row>
    <row r="92" spans="1:4" x14ac:dyDescent="0.2">
      <c r="A92" s="27">
        <v>99457</v>
      </c>
      <c r="B92" s="23">
        <v>50</v>
      </c>
      <c r="C92" s="30">
        <v>48.8</v>
      </c>
      <c r="D92" s="29">
        <f t="shared" si="1"/>
        <v>2440</v>
      </c>
    </row>
    <row r="93" spans="1:4" x14ac:dyDescent="0.2">
      <c r="A93" s="27">
        <v>99458</v>
      </c>
      <c r="B93" s="23">
        <v>40</v>
      </c>
      <c r="C93" s="30">
        <v>39.65</v>
      </c>
      <c r="D93" s="29">
        <f t="shared" si="1"/>
        <v>1586</v>
      </c>
    </row>
    <row r="94" spans="1:4" x14ac:dyDescent="0.2">
      <c r="A94" s="27">
        <v>99091</v>
      </c>
      <c r="B94" s="23">
        <v>500</v>
      </c>
      <c r="C94" s="30">
        <v>54.22</v>
      </c>
      <c r="D94" s="29">
        <f t="shared" si="1"/>
        <v>27110</v>
      </c>
    </row>
    <row r="95" spans="1:4" x14ac:dyDescent="0.2">
      <c r="A95" s="27" t="s">
        <v>6</v>
      </c>
      <c r="B95" s="23"/>
      <c r="C95" s="30">
        <v>12.2</v>
      </c>
      <c r="D95" s="29">
        <f t="shared" si="1"/>
        <v>0</v>
      </c>
    </row>
    <row r="96" spans="1:4" x14ac:dyDescent="0.2">
      <c r="A96" s="27" t="s">
        <v>7</v>
      </c>
      <c r="B96" s="23">
        <v>80</v>
      </c>
      <c r="C96" s="30">
        <v>14.23</v>
      </c>
      <c r="D96" s="29">
        <f t="shared" si="1"/>
        <v>1138.4000000000001</v>
      </c>
    </row>
    <row r="97" spans="1:5" x14ac:dyDescent="0.2">
      <c r="A97" s="27" t="s">
        <v>8</v>
      </c>
      <c r="B97" s="23">
        <v>10</v>
      </c>
      <c r="C97" s="30">
        <v>26.77</v>
      </c>
      <c r="D97" s="29">
        <f t="shared" si="1"/>
        <v>267.7</v>
      </c>
    </row>
    <row r="98" spans="1:5" x14ac:dyDescent="0.2">
      <c r="A98" s="27">
        <v>99497</v>
      </c>
      <c r="B98" s="23">
        <v>80</v>
      </c>
      <c r="C98" s="30">
        <v>83.02</v>
      </c>
      <c r="D98" s="29">
        <f t="shared" si="1"/>
        <v>6641.5999999999995</v>
      </c>
    </row>
    <row r="99" spans="1:5" x14ac:dyDescent="0.2">
      <c r="A99" s="27">
        <v>99498</v>
      </c>
      <c r="B99" s="23">
        <v>55</v>
      </c>
      <c r="C99" s="30">
        <v>71.84</v>
      </c>
      <c r="D99" s="29">
        <f t="shared" si="1"/>
        <v>3951.2000000000003</v>
      </c>
    </row>
    <row r="100" spans="1:5" x14ac:dyDescent="0.2">
      <c r="A100" s="27" t="s">
        <v>9</v>
      </c>
      <c r="B100" s="23">
        <v>23</v>
      </c>
      <c r="C100" s="30">
        <v>166.73</v>
      </c>
      <c r="D100" s="29">
        <f t="shared" si="1"/>
        <v>3834.79</v>
      </c>
    </row>
    <row r="101" spans="1:5" x14ac:dyDescent="0.2">
      <c r="A101" s="27" t="s">
        <v>10</v>
      </c>
      <c r="B101" s="23">
        <v>11</v>
      </c>
      <c r="C101" s="30">
        <v>166.39</v>
      </c>
      <c r="D101" s="29">
        <f t="shared" si="1"/>
        <v>1830.29</v>
      </c>
    </row>
    <row r="102" spans="1:5" x14ac:dyDescent="0.2">
      <c r="A102" s="27" t="s">
        <v>11</v>
      </c>
      <c r="B102" s="23">
        <v>5</v>
      </c>
      <c r="C102" s="30">
        <v>130.13</v>
      </c>
      <c r="D102" s="29">
        <f t="shared" si="1"/>
        <v>650.65</v>
      </c>
    </row>
    <row r="103" spans="1:5" x14ac:dyDescent="0.2">
      <c r="D103" s="30"/>
    </row>
    <row r="104" spans="1:5" ht="15.75" x14ac:dyDescent="0.25">
      <c r="A104" s="31" t="s">
        <v>12</v>
      </c>
      <c r="D104" s="30"/>
    </row>
    <row r="105" spans="1:5" x14ac:dyDescent="0.2"/>
    <row r="106" spans="1:5" ht="30" x14ac:dyDescent="0.2">
      <c r="A106" s="22" t="s">
        <v>33</v>
      </c>
      <c r="C106" s="4" t="s">
        <v>42</v>
      </c>
      <c r="E106" s="4" t="s">
        <v>35</v>
      </c>
    </row>
    <row r="107" spans="1:5" x14ac:dyDescent="0.2">
      <c r="A107" s="27">
        <v>99451</v>
      </c>
      <c r="B107" s="23">
        <v>105</v>
      </c>
      <c r="C107" s="30">
        <v>35.58</v>
      </c>
      <c r="D107" s="29">
        <f>B107*C107</f>
        <v>3735.8999999999996</v>
      </c>
    </row>
    <row r="108" spans="1:5" x14ac:dyDescent="0.2">
      <c r="A108" s="27">
        <v>99446</v>
      </c>
      <c r="B108" s="23">
        <v>14</v>
      </c>
      <c r="C108" s="30">
        <v>17.96</v>
      </c>
      <c r="D108" s="29">
        <f t="shared" ref="D108:D123" si="2">B108*C108</f>
        <v>251.44</v>
      </c>
    </row>
    <row r="109" spans="1:5" x14ac:dyDescent="0.2">
      <c r="A109" s="27">
        <v>99447</v>
      </c>
      <c r="B109" s="23">
        <v>147</v>
      </c>
      <c r="C109" s="30">
        <v>35.58</v>
      </c>
      <c r="D109" s="29">
        <f t="shared" si="2"/>
        <v>5230.2599999999993</v>
      </c>
    </row>
    <row r="110" spans="1:5" x14ac:dyDescent="0.2">
      <c r="A110" s="27">
        <v>99448</v>
      </c>
      <c r="B110" s="23">
        <v>168</v>
      </c>
      <c r="C110" s="30">
        <v>54.22</v>
      </c>
      <c r="D110" s="29">
        <f t="shared" si="2"/>
        <v>9108.9599999999991</v>
      </c>
    </row>
    <row r="111" spans="1:5" x14ac:dyDescent="0.2">
      <c r="A111" s="27">
        <v>99449</v>
      </c>
      <c r="B111" s="23">
        <v>2863</v>
      </c>
      <c r="C111" s="30">
        <v>71.84</v>
      </c>
      <c r="D111" s="29">
        <f t="shared" si="2"/>
        <v>205677.92</v>
      </c>
    </row>
    <row r="112" spans="1:5" x14ac:dyDescent="0.2">
      <c r="A112" s="27">
        <v>99484</v>
      </c>
      <c r="B112" s="23">
        <v>3619</v>
      </c>
      <c r="C112" s="30">
        <v>43.04</v>
      </c>
      <c r="D112" s="29">
        <f t="shared" si="2"/>
        <v>155761.76</v>
      </c>
    </row>
    <row r="113" spans="1:5" x14ac:dyDescent="0.2">
      <c r="A113" s="27">
        <v>99492</v>
      </c>
      <c r="B113" s="23">
        <v>210</v>
      </c>
      <c r="C113" s="30">
        <v>150.80000000000001</v>
      </c>
      <c r="D113" s="29">
        <f t="shared" si="2"/>
        <v>31668.000000000004</v>
      </c>
    </row>
    <row r="114" spans="1:5" x14ac:dyDescent="0.2">
      <c r="A114" s="27">
        <v>99493</v>
      </c>
      <c r="B114" s="23"/>
      <c r="C114" s="30">
        <v>142.66999999999999</v>
      </c>
      <c r="D114" s="29">
        <f t="shared" si="2"/>
        <v>0</v>
      </c>
    </row>
    <row r="115" spans="1:5" x14ac:dyDescent="0.2">
      <c r="A115" s="27">
        <v>99494</v>
      </c>
      <c r="B115" s="23"/>
      <c r="C115" s="30">
        <v>57.95</v>
      </c>
      <c r="D115" s="29">
        <f t="shared" si="2"/>
        <v>0</v>
      </c>
    </row>
    <row r="116" spans="1:5" x14ac:dyDescent="0.2">
      <c r="A116" s="27" t="s">
        <v>13</v>
      </c>
      <c r="B116" s="23">
        <v>50</v>
      </c>
      <c r="C116" s="30">
        <v>58.63</v>
      </c>
      <c r="D116" s="29">
        <f t="shared" si="2"/>
        <v>2931.5</v>
      </c>
    </row>
    <row r="117" spans="1:5" x14ac:dyDescent="0.2">
      <c r="A117" s="27" t="s">
        <v>14</v>
      </c>
      <c r="B117" s="23">
        <v>40</v>
      </c>
      <c r="C117" s="30">
        <v>146.72999999999999</v>
      </c>
      <c r="D117" s="29">
        <f t="shared" si="2"/>
        <v>5869.2</v>
      </c>
    </row>
    <row r="118" spans="1:5" x14ac:dyDescent="0.2">
      <c r="A118" s="27" t="s">
        <v>15</v>
      </c>
      <c r="B118" s="23">
        <v>500</v>
      </c>
      <c r="C118" s="30">
        <v>34.9</v>
      </c>
      <c r="D118" s="29">
        <f t="shared" si="2"/>
        <v>17450</v>
      </c>
    </row>
    <row r="119" spans="1:5" x14ac:dyDescent="0.2">
      <c r="A119" s="27" t="s">
        <v>16</v>
      </c>
      <c r="B119" s="23"/>
      <c r="C119" s="30">
        <v>68.45</v>
      </c>
      <c r="D119" s="29">
        <f t="shared" si="2"/>
        <v>0</v>
      </c>
    </row>
    <row r="120" spans="1:5" x14ac:dyDescent="0.2">
      <c r="A120" s="27" t="s">
        <v>17</v>
      </c>
      <c r="B120" s="23">
        <v>80</v>
      </c>
      <c r="C120" s="30">
        <v>18.64</v>
      </c>
      <c r="D120" s="29">
        <f t="shared" si="2"/>
        <v>1491.2</v>
      </c>
    </row>
    <row r="121" spans="1:5" x14ac:dyDescent="0.2">
      <c r="A121" s="27" t="s">
        <v>18</v>
      </c>
      <c r="B121" s="23">
        <v>10</v>
      </c>
      <c r="C121" s="30">
        <v>18.64</v>
      </c>
      <c r="D121" s="29">
        <f t="shared" si="2"/>
        <v>186.4</v>
      </c>
    </row>
    <row r="122" spans="1:5" x14ac:dyDescent="0.2">
      <c r="A122" s="27">
        <v>99483</v>
      </c>
      <c r="B122" s="23">
        <v>80</v>
      </c>
      <c r="C122" s="30">
        <v>272.79000000000002</v>
      </c>
      <c r="D122" s="29">
        <f t="shared" si="2"/>
        <v>21823.200000000001</v>
      </c>
    </row>
    <row r="123" spans="1:5" x14ac:dyDescent="0.2">
      <c r="A123" s="27" t="s">
        <v>19</v>
      </c>
      <c r="B123" s="23">
        <v>55</v>
      </c>
      <c r="C123" s="30">
        <v>238.3</v>
      </c>
      <c r="D123" s="29">
        <f t="shared" si="2"/>
        <v>13106.5</v>
      </c>
      <c r="E123" s="4" t="s">
        <v>41</v>
      </c>
    </row>
    <row r="124" spans="1:5" hidden="1" x14ac:dyDescent="0.2">
      <c r="C124" s="34"/>
      <c r="D124" s="30"/>
    </row>
    <row r="125" spans="1:5" hidden="1" x14ac:dyDescent="0.2">
      <c r="C125" s="34"/>
      <c r="D125" s="30"/>
    </row>
    <row r="126" spans="1:5" hidden="1" x14ac:dyDescent="0.2">
      <c r="C126" s="34"/>
      <c r="D126" s="30"/>
    </row>
    <row r="127" spans="1:5" hidden="1" x14ac:dyDescent="0.2">
      <c r="C127" s="34"/>
    </row>
  </sheetData>
  <dataValidations count="1">
    <dataValidation type="list" allowBlank="1" showInputMessage="1" showErrorMessage="1" sqref="B14" xr:uid="{B9580301-C3D2-4C69-936A-0C4050F2C82D}">
      <formula1>$H$14:$H$18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FF779-B2ED-4641-8A50-89EB7EA30BE7}">
  <dimension ref="A1:I13"/>
  <sheetViews>
    <sheetView zoomScale="124" workbookViewId="0">
      <selection activeCell="B9" sqref="B9"/>
    </sheetView>
  </sheetViews>
  <sheetFormatPr defaultColWidth="0" defaultRowHeight="15" zeroHeight="1" x14ac:dyDescent="0.2"/>
  <cols>
    <col min="1" max="1" width="10.28515625" style="4" bestFit="1" customWidth="1"/>
    <col min="2" max="2" width="20" style="4" bestFit="1" customWidth="1"/>
    <col min="3" max="3" width="17.5703125" style="4" bestFit="1" customWidth="1"/>
    <col min="4" max="4" width="15.5703125" style="4" bestFit="1" customWidth="1"/>
    <col min="5" max="5" width="17.5703125" style="4" bestFit="1" customWidth="1"/>
    <col min="6" max="6" width="15.5703125" style="4" bestFit="1" customWidth="1"/>
    <col min="7" max="7" width="17.5703125" style="4" bestFit="1" customWidth="1"/>
    <col min="8" max="8" width="12.140625" style="4" customWidth="1"/>
    <col min="9" max="9" width="8.85546875" style="4" customWidth="1"/>
    <col min="10" max="16384" width="8.85546875" style="4" hidden="1"/>
  </cols>
  <sheetData>
    <row r="1" spans="1:8" ht="15.75" x14ac:dyDescent="0.2">
      <c r="A1" s="2"/>
      <c r="B1" s="3" t="s">
        <v>28</v>
      </c>
      <c r="C1" s="3" t="s">
        <v>29</v>
      </c>
      <c r="D1" s="3" t="s">
        <v>31</v>
      </c>
      <c r="E1" s="3" t="s">
        <v>32</v>
      </c>
      <c r="F1" s="3" t="s">
        <v>30</v>
      </c>
      <c r="G1" s="3" t="s">
        <v>51</v>
      </c>
      <c r="H1" s="3" t="s">
        <v>52</v>
      </c>
    </row>
    <row r="2" spans="1:8" ht="15.75" x14ac:dyDescent="0.25">
      <c r="A2" s="5" t="s">
        <v>27</v>
      </c>
      <c r="B2" s="6">
        <f>SUM('Organization Data'!D45:D102)+SUM('Organization Data'!D107:D123)</f>
        <v>2444130.8600000003</v>
      </c>
      <c r="C2" s="7" t="s">
        <v>53</v>
      </c>
      <c r="D2" s="7" t="s">
        <v>53</v>
      </c>
      <c r="E2" s="7" t="s">
        <v>53</v>
      </c>
      <c r="F2" s="8">
        <f>SUM('Organization Data'!D20:D39)</f>
        <v>137933.91999999998</v>
      </c>
      <c r="G2" s="9">
        <f>SUM(B2:F2)</f>
        <v>2582064.7800000003</v>
      </c>
      <c r="H2" s="10">
        <f>G2/$G$2</f>
        <v>1</v>
      </c>
    </row>
    <row r="3" spans="1:8" ht="15.75" x14ac:dyDescent="0.25">
      <c r="A3" s="5" t="s">
        <v>24</v>
      </c>
      <c r="B3" s="11">
        <f>SUM('Organization Data'!D45:D102)+SUM('Organization Data'!D107:D123)</f>
        <v>2444130.8600000003</v>
      </c>
      <c r="C3" s="11">
        <v>0</v>
      </c>
      <c r="D3" s="11">
        <f>SUM('Organization Data'!$B$6*'Organization Data'!C6+'Organization Data'!$B$7*'Organization Data'!C7+'Organization Data'!$B$8*'Organization Data'!C8+'Organization Data'!$B$9*'Organization Data'!C9+'Organization Data'!$B$10*'Organization Data'!C10+'Organization Data'!$B$11*'Organization Data'!C11)*12</f>
        <v>337200</v>
      </c>
      <c r="E3" s="11">
        <f>(B3+C3)*(IF('Organization Data'!$B$14=0,0.25, IF('Organization Data'!$B$14=0.25,0.25, IF('Organization Data'!$B$14=0.5,0.5,IF('Organization Data'!$B$14=0.75,0.75, IF('Organization Data'!$B$14=1,1))))))*0.03</f>
        <v>73323.925800000012</v>
      </c>
      <c r="F3" s="12" t="s">
        <v>53</v>
      </c>
      <c r="G3" s="13">
        <f t="shared" ref="G3:G5" si="0">SUM(B3:F3)</f>
        <v>2854654.7858000002</v>
      </c>
      <c r="H3" s="14">
        <f>G3/$G$2</f>
        <v>1.1055705526489541</v>
      </c>
    </row>
    <row r="4" spans="1:8" ht="15.75" x14ac:dyDescent="0.25">
      <c r="A4" s="5" t="s">
        <v>25</v>
      </c>
      <c r="B4" s="15">
        <f>SUM('Organization Data'!D45:D102)/2+SUM('Organization Data'!D107:D123)</f>
        <v>1459211.55</v>
      </c>
      <c r="C4" s="15">
        <f>B9*'Organization Data'!B3*12/2</f>
        <v>984919.31</v>
      </c>
      <c r="D4" s="15">
        <f>SUM('Organization Data'!$B$6*'Organization Data'!D6+'Organization Data'!$B$7*'Organization Data'!D7+'Organization Data'!$B$8*'Organization Data'!D8+'Organization Data'!$B$9*'Organization Data'!D9+'Organization Data'!$B$10*'Organization Data'!D10+'Organization Data'!$B$11*'Organization Data'!D11)*12</f>
        <v>205200</v>
      </c>
      <c r="E4" s="15">
        <f>(B4+C4)*'Organization Data'!$B$14*0.45</f>
        <v>1099858.8870000001</v>
      </c>
      <c r="F4" s="16" t="s">
        <v>53</v>
      </c>
      <c r="G4" s="9">
        <f t="shared" si="0"/>
        <v>3749189.7470000004</v>
      </c>
      <c r="H4" s="10">
        <f>G4/$G$2</f>
        <v>1.4520122717447856</v>
      </c>
    </row>
    <row r="5" spans="1:8" ht="15.75" x14ac:dyDescent="0.25">
      <c r="A5" s="5" t="s">
        <v>26</v>
      </c>
      <c r="B5" s="11">
        <v>0</v>
      </c>
      <c r="C5" s="11">
        <f>B10*'Organization Data'!B3*12</f>
        <v>2444130.8600000003</v>
      </c>
      <c r="D5" s="11">
        <f>SUM('Organization Data'!$B$6*'Organization Data'!E6+'Organization Data'!$B$7*'Organization Data'!E7+'Organization Data'!$B$8*'Organization Data'!E8+'Organization Data'!$B$9*'Organization Data'!E9+'Organization Data'!$B$10*'Organization Data'!E10+'Organization Data'!$B$11*'Organization Data'!E11)*12</f>
        <v>147600</v>
      </c>
      <c r="E5" s="11">
        <f>(B5+C5)*'Organization Data'!$B$14*0.6</f>
        <v>1466478.5160000001</v>
      </c>
      <c r="F5" s="12" t="s">
        <v>53</v>
      </c>
      <c r="G5" s="13">
        <f t="shared" si="0"/>
        <v>4058209.3760000002</v>
      </c>
      <c r="H5" s="14">
        <f>G5/$G$2</f>
        <v>1.5716915421463593</v>
      </c>
    </row>
    <row r="6" spans="1:8" x14ac:dyDescent="0.2"/>
    <row r="7" spans="1:8" x14ac:dyDescent="0.2"/>
    <row r="8" spans="1:8" ht="15.75" x14ac:dyDescent="0.2">
      <c r="A8" s="3" t="s">
        <v>34</v>
      </c>
      <c r="B8" s="17"/>
    </row>
    <row r="9" spans="1:8" ht="15.75" x14ac:dyDescent="0.25">
      <c r="A9" s="5" t="s">
        <v>25</v>
      </c>
      <c r="B9" s="18">
        <f>SUM('Organization Data'!D45:D102)*2/'Organization Data'!B3/24</f>
        <v>82.076609166666671</v>
      </c>
    </row>
    <row r="10" spans="1:8" ht="15.75" x14ac:dyDescent="0.25">
      <c r="A10" s="5" t="s">
        <v>26</v>
      </c>
      <c r="B10" s="19">
        <f>SUM('Organization Data'!D45:D102,'Organization Data'!D107:D123)*2/'Organization Data'!B3/24</f>
        <v>101.83878583333336</v>
      </c>
    </row>
    <row r="11" spans="1:8" x14ac:dyDescent="0.2">
      <c r="B11" s="20"/>
    </row>
    <row r="12" spans="1:8" hidden="1" x14ac:dyDescent="0.2">
      <c r="B12" s="20"/>
    </row>
    <row r="13" spans="1:8" hidden="1" x14ac:dyDescent="0.2">
      <c r="B13" s="20"/>
    </row>
  </sheetData>
  <sheetProtection algorithmName="SHA-512" hashValue="gKkz6530f7okcxUQZCztGcHJxBtZnYDZ4TFSanjKnelzsOOGxSo8r9c0SuHluavOD4LHAWdySYODEFoMPw++TQ==" saltValue="0xHE5FbY77ky5KlqY7FWzw==" spinCount="100000" sheet="1" objects="1" scenarios="1"/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1FA4A-D270-4D5F-B7C1-62A0596048C2}">
  <dimension ref="U15"/>
  <sheetViews>
    <sheetView zoomScale="62" workbookViewId="0">
      <selection activeCell="W24" sqref="W24"/>
    </sheetView>
  </sheetViews>
  <sheetFormatPr defaultRowHeight="15" x14ac:dyDescent="0.25"/>
  <sheetData>
    <row r="15" spans="21:21" x14ac:dyDescent="0.25">
      <c r="U15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Read Me</vt:lpstr>
      <vt:lpstr>Organization Data</vt:lpstr>
      <vt:lpstr>Calculated Data</vt:lpstr>
      <vt:lpstr>Dashboard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 Freeman</dc:creator>
  <cp:lastModifiedBy>Kate Freeman</cp:lastModifiedBy>
  <dcterms:created xsi:type="dcterms:W3CDTF">2023-08-30T13:30:20Z</dcterms:created>
  <dcterms:modified xsi:type="dcterms:W3CDTF">2023-09-27T17:42:12Z</dcterms:modified>
</cp:coreProperties>
</file>